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ecosol-my.sharepoint.com/personal/slavka_pisarcikova_assecosol_com/Documents/notebookPS/00FIRMY/OROL/CP/"/>
    </mc:Choice>
  </mc:AlternateContent>
  <xr:revisionPtr revIDLastSave="0" documentId="8_{D2328106-F3BF-4713-B42F-04AE284C061F}" xr6:coauthVersionLast="45" xr6:coauthVersionMax="45" xr10:uidLastSave="{00000000-0000-0000-0000-000000000000}"/>
  <bookViews>
    <workbookView xWindow="-120" yWindow="-120" windowWidth="29040" windowHeight="15840" xr2:uid="{F98EDC1B-2DFB-4EFB-9E74-973BA680AF86}"/>
  </bookViews>
  <sheets>
    <sheet name="mesacne urocenie odklad20" sheetId="4" r:id="rId1"/>
    <sheet name="mesacne urocenie" sheetId="3" r:id="rId2"/>
    <sheet name="rocne uroceni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4" l="1"/>
  <c r="E31" i="4"/>
  <c r="G31" i="4"/>
  <c r="D31" i="4"/>
  <c r="F30" i="4"/>
  <c r="E30" i="4" s="1"/>
  <c r="G30" i="4" s="1"/>
  <c r="T20" i="4"/>
  <c r="F20" i="4"/>
  <c r="E20" i="4" s="1"/>
  <c r="D30" i="4"/>
  <c r="F29" i="4"/>
  <c r="D29" i="4"/>
  <c r="F28" i="4"/>
  <c r="D28" i="4"/>
  <c r="F27" i="4"/>
  <c r="E27" i="4"/>
  <c r="D27" i="4"/>
  <c r="F26" i="4"/>
  <c r="D26" i="4"/>
  <c r="F25" i="4"/>
  <c r="E25" i="4"/>
  <c r="D25" i="4"/>
  <c r="F24" i="4"/>
  <c r="D24" i="4"/>
  <c r="F23" i="4"/>
  <c r="E23" i="4"/>
  <c r="D23" i="4"/>
  <c r="F22" i="4"/>
  <c r="D22" i="4"/>
  <c r="F21" i="4"/>
  <c r="E21" i="4"/>
  <c r="D21" i="4"/>
  <c r="D20" i="4"/>
  <c r="I19" i="4"/>
  <c r="F19" i="4"/>
  <c r="E19" i="4"/>
  <c r="D19" i="4"/>
  <c r="S18" i="4"/>
  <c r="P18" i="4"/>
  <c r="M18" i="4"/>
  <c r="L19" i="4" s="1"/>
  <c r="J18" i="4"/>
  <c r="G18" i="4"/>
  <c r="D18" i="4"/>
  <c r="G8" i="4"/>
  <c r="G7" i="4"/>
  <c r="G6" i="4"/>
  <c r="G5" i="4"/>
  <c r="G4" i="4"/>
  <c r="E29" i="4" s="1"/>
  <c r="W21" i="3"/>
  <c r="W19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X21" i="3"/>
  <c r="X19" i="3"/>
  <c r="X21" i="1"/>
  <c r="W21" i="1"/>
  <c r="X19" i="1"/>
  <c r="W19" i="1"/>
  <c r="F30" i="1"/>
  <c r="E30" i="1"/>
  <c r="E18" i="1"/>
  <c r="K19" i="4" l="1"/>
  <c r="G19" i="4"/>
  <c r="H19" i="4"/>
  <c r="J19" i="4"/>
  <c r="R19" i="4"/>
  <c r="O19" i="4"/>
  <c r="E22" i="4"/>
  <c r="E26" i="4"/>
  <c r="E24" i="4"/>
  <c r="E28" i="4"/>
  <c r="F19" i="3"/>
  <c r="G4" i="3"/>
  <c r="F20" i="3"/>
  <c r="F21" i="3"/>
  <c r="F22" i="3"/>
  <c r="F23" i="3"/>
  <c r="F24" i="3"/>
  <c r="F25" i="3"/>
  <c r="F26" i="3"/>
  <c r="F27" i="3"/>
  <c r="F28" i="3"/>
  <c r="F29" i="3"/>
  <c r="F30" i="3"/>
  <c r="I20" i="4" l="1"/>
  <c r="M19" i="4"/>
  <c r="G20" i="4"/>
  <c r="G21" i="4" s="1"/>
  <c r="G22" i="4" s="1"/>
  <c r="G23" i="4" s="1"/>
  <c r="G24" i="4" s="1"/>
  <c r="G25" i="4" s="1"/>
  <c r="G26" i="4" s="1"/>
  <c r="G27" i="4" s="1"/>
  <c r="G28" i="4" s="1"/>
  <c r="G29" i="4" s="1"/>
  <c r="N19" i="4"/>
  <c r="E19" i="3"/>
  <c r="G5" i="3"/>
  <c r="G6" i="3"/>
  <c r="G7" i="3"/>
  <c r="G8" i="3"/>
  <c r="S18" i="3"/>
  <c r="P18" i="3"/>
  <c r="M18" i="3"/>
  <c r="J18" i="3"/>
  <c r="I19" i="3" s="1"/>
  <c r="G18" i="3"/>
  <c r="F4" i="1"/>
  <c r="Q19" i="4" l="1"/>
  <c r="P19" i="4"/>
  <c r="L20" i="4"/>
  <c r="H20" i="4"/>
  <c r="H19" i="3"/>
  <c r="O19" i="3"/>
  <c r="L19" i="3"/>
  <c r="K19" i="3" s="1"/>
  <c r="D30" i="1"/>
  <c r="D29" i="1"/>
  <c r="D28" i="1"/>
  <c r="D27" i="1"/>
  <c r="D26" i="1"/>
  <c r="D25" i="1"/>
  <c r="D24" i="1"/>
  <c r="D23" i="1"/>
  <c r="D22" i="1"/>
  <c r="D21" i="1"/>
  <c r="D20" i="1"/>
  <c r="D19" i="1"/>
  <c r="S18" i="1"/>
  <c r="P18" i="1"/>
  <c r="O19" i="1" s="1"/>
  <c r="M18" i="1"/>
  <c r="J18" i="1"/>
  <c r="G18" i="1"/>
  <c r="F19" i="1" s="1"/>
  <c r="D18" i="1"/>
  <c r="G8" i="1"/>
  <c r="G7" i="1"/>
  <c r="F7" i="1"/>
  <c r="G6" i="1"/>
  <c r="F6" i="1"/>
  <c r="G5" i="1"/>
  <c r="F5" i="1"/>
  <c r="G4" i="1"/>
  <c r="T19" i="4" l="1"/>
  <c r="J20" i="4"/>
  <c r="E18" i="4"/>
  <c r="K20" i="4"/>
  <c r="O20" i="4"/>
  <c r="V18" i="1"/>
  <c r="M19" i="3"/>
  <c r="Q19" i="3"/>
  <c r="G19" i="3"/>
  <c r="J19" i="3"/>
  <c r="N19" i="3"/>
  <c r="R19" i="3"/>
  <c r="L19" i="1"/>
  <c r="I19" i="1"/>
  <c r="E19" i="1"/>
  <c r="G19" i="1" s="1"/>
  <c r="F20" i="1" s="1"/>
  <c r="V19" i="1" s="1"/>
  <c r="N19" i="1"/>
  <c r="K19" i="1"/>
  <c r="N20" i="4" l="1"/>
  <c r="M20" i="4"/>
  <c r="U19" i="4"/>
  <c r="I21" i="4"/>
  <c r="R20" i="4"/>
  <c r="I20" i="3"/>
  <c r="P19" i="3"/>
  <c r="L20" i="3"/>
  <c r="T19" i="3"/>
  <c r="U19" i="3" s="1"/>
  <c r="M19" i="1"/>
  <c r="P19" i="1"/>
  <c r="H19" i="1"/>
  <c r="R19" i="1"/>
  <c r="H21" i="4" l="1"/>
  <c r="L21" i="4"/>
  <c r="P20" i="4"/>
  <c r="Q20" i="4"/>
  <c r="H20" i="3"/>
  <c r="K20" i="3"/>
  <c r="E20" i="3"/>
  <c r="O20" i="3"/>
  <c r="L20" i="1"/>
  <c r="E20" i="1"/>
  <c r="J19" i="1"/>
  <c r="O20" i="1"/>
  <c r="Q19" i="1"/>
  <c r="U20" i="4" l="1"/>
  <c r="O21" i="4"/>
  <c r="K21" i="4"/>
  <c r="J21" i="4"/>
  <c r="M20" i="3"/>
  <c r="N20" i="3"/>
  <c r="G20" i="3"/>
  <c r="R20" i="3"/>
  <c r="J20" i="3"/>
  <c r="I20" i="1"/>
  <c r="R20" i="1" s="1"/>
  <c r="T19" i="1"/>
  <c r="U19" i="1" s="1"/>
  <c r="K20" i="1"/>
  <c r="N20" i="1"/>
  <c r="I22" i="4" l="1"/>
  <c r="M21" i="4"/>
  <c r="N21" i="4"/>
  <c r="R21" i="4"/>
  <c r="P20" i="3"/>
  <c r="L21" i="3"/>
  <c r="I21" i="3"/>
  <c r="Q20" i="3"/>
  <c r="G20" i="1"/>
  <c r="P20" i="1"/>
  <c r="H20" i="1"/>
  <c r="Q20" i="1" s="1"/>
  <c r="M20" i="1"/>
  <c r="L22" i="4" l="1"/>
  <c r="P21" i="4"/>
  <c r="Q21" i="4"/>
  <c r="H22" i="4"/>
  <c r="E21" i="3"/>
  <c r="K21" i="3"/>
  <c r="T20" i="3"/>
  <c r="H21" i="3"/>
  <c r="O21" i="3"/>
  <c r="J20" i="1"/>
  <c r="O21" i="1"/>
  <c r="T20" i="1"/>
  <c r="U20" i="1" s="1"/>
  <c r="L21" i="1"/>
  <c r="F21" i="1"/>
  <c r="V20" i="1" s="1"/>
  <c r="O22" i="4" l="1"/>
  <c r="J22" i="4"/>
  <c r="K22" i="4"/>
  <c r="T21" i="4"/>
  <c r="U21" i="4" s="1"/>
  <c r="N21" i="3"/>
  <c r="U20" i="3"/>
  <c r="G21" i="3"/>
  <c r="M21" i="3"/>
  <c r="J21" i="3"/>
  <c r="R21" i="3"/>
  <c r="K21" i="1"/>
  <c r="N21" i="1"/>
  <c r="E21" i="1"/>
  <c r="I21" i="1"/>
  <c r="R21" i="1" s="1"/>
  <c r="I23" i="4" l="1"/>
  <c r="M22" i="4"/>
  <c r="N22" i="4"/>
  <c r="R22" i="4"/>
  <c r="P21" i="3"/>
  <c r="I22" i="3"/>
  <c r="L22" i="3"/>
  <c r="Q21" i="3"/>
  <c r="G21" i="1"/>
  <c r="H21" i="1"/>
  <c r="P21" i="1"/>
  <c r="M21" i="1"/>
  <c r="L23" i="4" l="1"/>
  <c r="P22" i="4"/>
  <c r="Q22" i="4"/>
  <c r="H23" i="4"/>
  <c r="K22" i="3"/>
  <c r="O22" i="3"/>
  <c r="R22" i="3" s="1"/>
  <c r="H22" i="3"/>
  <c r="T21" i="3"/>
  <c r="E22" i="3"/>
  <c r="F22" i="1"/>
  <c r="V21" i="1" s="1"/>
  <c r="O22" i="1"/>
  <c r="J21" i="1"/>
  <c r="L22" i="1"/>
  <c r="Q21" i="1"/>
  <c r="J23" i="4" l="1"/>
  <c r="U22" i="4"/>
  <c r="T22" i="4"/>
  <c r="O23" i="4"/>
  <c r="N23" i="4" s="1"/>
  <c r="P23" i="4" s="1"/>
  <c r="K23" i="4"/>
  <c r="Q23" i="4" s="1"/>
  <c r="G22" i="3"/>
  <c r="N22" i="3"/>
  <c r="Q22" i="3" s="1"/>
  <c r="U21" i="3"/>
  <c r="J22" i="3"/>
  <c r="M22" i="3"/>
  <c r="I22" i="1"/>
  <c r="N22" i="1"/>
  <c r="E22" i="1"/>
  <c r="T21" i="1"/>
  <c r="K22" i="1"/>
  <c r="O24" i="4" l="1"/>
  <c r="N24" i="4" s="1"/>
  <c r="P24" i="4" s="1"/>
  <c r="T23" i="4"/>
  <c r="I24" i="4"/>
  <c r="M23" i="4"/>
  <c r="R23" i="4"/>
  <c r="U23" i="4" s="1"/>
  <c r="T22" i="3"/>
  <c r="U22" i="3" s="1"/>
  <c r="L23" i="3"/>
  <c r="K23" i="3" s="1"/>
  <c r="M23" i="3" s="1"/>
  <c r="I23" i="3"/>
  <c r="H23" i="3" s="1"/>
  <c r="P22" i="3"/>
  <c r="H22" i="1"/>
  <c r="R22" i="1"/>
  <c r="Q22" i="1"/>
  <c r="G22" i="1"/>
  <c r="U21" i="1"/>
  <c r="M22" i="1"/>
  <c r="P22" i="1"/>
  <c r="O25" i="4" l="1"/>
  <c r="N25" i="4" s="1"/>
  <c r="P25" i="4" s="1"/>
  <c r="L24" i="4"/>
  <c r="K24" i="4" s="1"/>
  <c r="M24" i="4" s="1"/>
  <c r="H24" i="4"/>
  <c r="E23" i="3"/>
  <c r="O23" i="3"/>
  <c r="N23" i="3" s="1"/>
  <c r="L24" i="3"/>
  <c r="K24" i="3" s="1"/>
  <c r="M24" i="3" s="1"/>
  <c r="J23" i="3"/>
  <c r="O23" i="1"/>
  <c r="N23" i="1" s="1"/>
  <c r="P23" i="1" s="1"/>
  <c r="T22" i="1"/>
  <c r="U22" i="1" s="1"/>
  <c r="L23" i="1"/>
  <c r="K23" i="1" s="1"/>
  <c r="M23" i="1" s="1"/>
  <c r="F23" i="1"/>
  <c r="V22" i="1" s="1"/>
  <c r="J22" i="1"/>
  <c r="L25" i="4" l="1"/>
  <c r="K25" i="4" s="1"/>
  <c r="M25" i="4"/>
  <c r="O26" i="4"/>
  <c r="N26" i="4" s="1"/>
  <c r="P26" i="4"/>
  <c r="Q24" i="4"/>
  <c r="J24" i="4"/>
  <c r="R24" i="4"/>
  <c r="L25" i="3"/>
  <c r="K25" i="3" s="1"/>
  <c r="M25" i="3" s="1"/>
  <c r="Q23" i="3"/>
  <c r="G23" i="3"/>
  <c r="I24" i="3"/>
  <c r="H24" i="3" s="1"/>
  <c r="J24" i="3" s="1"/>
  <c r="P23" i="3"/>
  <c r="R23" i="3"/>
  <c r="L24" i="1"/>
  <c r="K24" i="1" s="1"/>
  <c r="M24" i="1" s="1"/>
  <c r="O24" i="1"/>
  <c r="N24" i="1" s="1"/>
  <c r="P24" i="1" s="1"/>
  <c r="E23" i="1"/>
  <c r="I23" i="1"/>
  <c r="H23" i="1" s="1"/>
  <c r="J23" i="1" s="1"/>
  <c r="O27" i="4" l="1"/>
  <c r="N27" i="4" s="1"/>
  <c r="P27" i="4" s="1"/>
  <c r="I25" i="4"/>
  <c r="L26" i="4"/>
  <c r="K26" i="4" s="1"/>
  <c r="M26" i="4" s="1"/>
  <c r="T24" i="4"/>
  <c r="U24" i="4" s="1"/>
  <c r="I25" i="3"/>
  <c r="H25" i="3" s="1"/>
  <c r="J25" i="3" s="1"/>
  <c r="L26" i="3"/>
  <c r="K26" i="3" s="1"/>
  <c r="M26" i="3" s="1"/>
  <c r="T23" i="3"/>
  <c r="U23" i="3" s="1"/>
  <c r="O24" i="3"/>
  <c r="N24" i="3" s="1"/>
  <c r="P24" i="3" s="1"/>
  <c r="I24" i="1"/>
  <c r="H24" i="1" s="1"/>
  <c r="J24" i="1" s="1"/>
  <c r="O25" i="1"/>
  <c r="N25" i="1" s="1"/>
  <c r="P25" i="1" s="1"/>
  <c r="L25" i="1"/>
  <c r="K25" i="1" s="1"/>
  <c r="M25" i="1" s="1"/>
  <c r="Q23" i="1"/>
  <c r="G23" i="1"/>
  <c r="R23" i="1"/>
  <c r="L27" i="4" l="1"/>
  <c r="K27" i="4" s="1"/>
  <c r="M27" i="4" s="1"/>
  <c r="O28" i="4"/>
  <c r="N28" i="4" s="1"/>
  <c r="P28" i="4" s="1"/>
  <c r="H25" i="4"/>
  <c r="R25" i="4"/>
  <c r="L27" i="3"/>
  <c r="K27" i="3" s="1"/>
  <c r="M27" i="3" s="1"/>
  <c r="O25" i="3"/>
  <c r="N25" i="3" s="1"/>
  <c r="P25" i="3" s="1"/>
  <c r="I26" i="3"/>
  <c r="H26" i="3" s="1"/>
  <c r="J26" i="3" s="1"/>
  <c r="R24" i="3"/>
  <c r="E24" i="3"/>
  <c r="L26" i="1"/>
  <c r="K26" i="1" s="1"/>
  <c r="M26" i="1" s="1"/>
  <c r="O26" i="1"/>
  <c r="N26" i="1" s="1"/>
  <c r="P26" i="1" s="1"/>
  <c r="I25" i="1"/>
  <c r="H25" i="1" s="1"/>
  <c r="J25" i="1" s="1"/>
  <c r="T23" i="1"/>
  <c r="U23" i="1" s="1"/>
  <c r="F24" i="1"/>
  <c r="V23" i="1" s="1"/>
  <c r="O29" i="4" l="1"/>
  <c r="N29" i="4" s="1"/>
  <c r="P29" i="4" s="1"/>
  <c r="L28" i="4"/>
  <c r="K28" i="4" s="1"/>
  <c r="M28" i="4" s="1"/>
  <c r="Q25" i="4"/>
  <c r="J25" i="4"/>
  <c r="I27" i="3"/>
  <c r="H27" i="3" s="1"/>
  <c r="J27" i="3" s="1"/>
  <c r="O26" i="3"/>
  <c r="N26" i="3" s="1"/>
  <c r="P26" i="3" s="1"/>
  <c r="L28" i="3"/>
  <c r="K28" i="3" s="1"/>
  <c r="M28" i="3" s="1"/>
  <c r="Q24" i="3"/>
  <c r="G24" i="3"/>
  <c r="O27" i="1"/>
  <c r="N27" i="1" s="1"/>
  <c r="P27" i="1" s="1"/>
  <c r="I26" i="1"/>
  <c r="H26" i="1" s="1"/>
  <c r="J26" i="1" s="1"/>
  <c r="L27" i="1"/>
  <c r="K27" i="1" s="1"/>
  <c r="M27" i="1" s="1"/>
  <c r="R24" i="1"/>
  <c r="E24" i="1"/>
  <c r="L29" i="4" l="1"/>
  <c r="K29" i="4" s="1"/>
  <c r="M29" i="4" s="1"/>
  <c r="O30" i="4"/>
  <c r="I26" i="4"/>
  <c r="T25" i="4"/>
  <c r="U25" i="4" s="1"/>
  <c r="O27" i="3"/>
  <c r="N27" i="3" s="1"/>
  <c r="P27" i="3" s="1"/>
  <c r="L29" i="3"/>
  <c r="K29" i="3" s="1"/>
  <c r="M29" i="3" s="1"/>
  <c r="I28" i="3"/>
  <c r="H28" i="3" s="1"/>
  <c r="J28" i="3" s="1"/>
  <c r="T24" i="3"/>
  <c r="U24" i="3" s="1"/>
  <c r="L28" i="1"/>
  <c r="K28" i="1" s="1"/>
  <c r="M28" i="1" s="1"/>
  <c r="I27" i="1"/>
  <c r="H27" i="1" s="1"/>
  <c r="J27" i="1" s="1"/>
  <c r="O28" i="1"/>
  <c r="N28" i="1" s="1"/>
  <c r="P28" i="1" s="1"/>
  <c r="Q24" i="1"/>
  <c r="G24" i="1"/>
  <c r="L30" i="4" l="1"/>
  <c r="N30" i="4"/>
  <c r="O18" i="4"/>
  <c r="R26" i="4"/>
  <c r="H26" i="4"/>
  <c r="L30" i="3"/>
  <c r="K30" i="3" s="1"/>
  <c r="M30" i="3" s="1"/>
  <c r="I29" i="3"/>
  <c r="H29" i="3" s="1"/>
  <c r="J29" i="3" s="1"/>
  <c r="O28" i="3"/>
  <c r="N28" i="3" s="1"/>
  <c r="P28" i="3" s="1"/>
  <c r="R25" i="3"/>
  <c r="E25" i="3"/>
  <c r="O29" i="1"/>
  <c r="N29" i="1" s="1"/>
  <c r="P29" i="1" s="1"/>
  <c r="I28" i="1"/>
  <c r="H28" i="1" s="1"/>
  <c r="J28" i="1" s="1"/>
  <c r="M29" i="1"/>
  <c r="L29" i="1"/>
  <c r="K29" i="1" s="1"/>
  <c r="F25" i="1"/>
  <c r="V24" i="1" s="1"/>
  <c r="T24" i="1"/>
  <c r="U24" i="1" s="1"/>
  <c r="N18" i="4" l="1"/>
  <c r="P30" i="4"/>
  <c r="Q26" i="4"/>
  <c r="J26" i="4"/>
  <c r="K30" i="4"/>
  <c r="L18" i="4"/>
  <c r="O29" i="3"/>
  <c r="N29" i="3" s="1"/>
  <c r="P29" i="3" s="1"/>
  <c r="I30" i="3"/>
  <c r="H30" i="3" s="1"/>
  <c r="J30" i="3" s="1"/>
  <c r="Q25" i="3"/>
  <c r="G25" i="3"/>
  <c r="I29" i="1"/>
  <c r="H29" i="1" s="1"/>
  <c r="J29" i="1" s="1"/>
  <c r="O30" i="1"/>
  <c r="N30" i="1" s="1"/>
  <c r="P30" i="1" s="1"/>
  <c r="R25" i="1"/>
  <c r="E25" i="1"/>
  <c r="L30" i="1"/>
  <c r="K30" i="1" s="1"/>
  <c r="M30" i="1" s="1"/>
  <c r="K18" i="4" l="1"/>
  <c r="M30" i="4"/>
  <c r="I27" i="4"/>
  <c r="T26" i="4"/>
  <c r="U26" i="4" s="1"/>
  <c r="O30" i="3"/>
  <c r="N30" i="3" s="1"/>
  <c r="P30" i="3" s="1"/>
  <c r="T25" i="3"/>
  <c r="U25" i="3" s="1"/>
  <c r="I30" i="1"/>
  <c r="H30" i="1" s="1"/>
  <c r="J30" i="1" s="1"/>
  <c r="Q25" i="1"/>
  <c r="G25" i="1"/>
  <c r="R27" i="4" l="1"/>
  <c r="H27" i="4"/>
  <c r="R26" i="3"/>
  <c r="E26" i="3"/>
  <c r="F26" i="1"/>
  <c r="V25" i="1" s="1"/>
  <c r="T25" i="1"/>
  <c r="U25" i="1" s="1"/>
  <c r="Q27" i="4" l="1"/>
  <c r="J27" i="4"/>
  <c r="Q26" i="3"/>
  <c r="G26" i="3"/>
  <c r="R26" i="1"/>
  <c r="E26" i="1"/>
  <c r="I28" i="4" l="1"/>
  <c r="T27" i="4"/>
  <c r="U27" i="4" s="1"/>
  <c r="T26" i="3"/>
  <c r="U26" i="3" s="1"/>
  <c r="Q26" i="1"/>
  <c r="G26" i="1"/>
  <c r="R28" i="4" l="1"/>
  <c r="H28" i="4"/>
  <c r="R27" i="3"/>
  <c r="E27" i="3"/>
  <c r="F27" i="1"/>
  <c r="V26" i="1" s="1"/>
  <c r="T26" i="1"/>
  <c r="U26" i="1" s="1"/>
  <c r="Q28" i="4" l="1"/>
  <c r="J28" i="4"/>
  <c r="Q27" i="3"/>
  <c r="G27" i="3"/>
  <c r="R27" i="1"/>
  <c r="E27" i="1"/>
  <c r="I29" i="4" l="1"/>
  <c r="T28" i="4"/>
  <c r="U28" i="4" s="1"/>
  <c r="T27" i="3"/>
  <c r="U27" i="3" s="1"/>
  <c r="Q27" i="1"/>
  <c r="G27" i="1"/>
  <c r="R29" i="4" l="1"/>
  <c r="H29" i="4"/>
  <c r="R28" i="3"/>
  <c r="E28" i="3"/>
  <c r="F28" i="1"/>
  <c r="V27" i="1" s="1"/>
  <c r="T27" i="1"/>
  <c r="U27" i="1" s="1"/>
  <c r="Q29" i="4" l="1"/>
  <c r="J29" i="4"/>
  <c r="Q28" i="3"/>
  <c r="G28" i="3"/>
  <c r="R28" i="1"/>
  <c r="E28" i="1"/>
  <c r="I30" i="4" l="1"/>
  <c r="T29" i="4"/>
  <c r="U29" i="4" s="1"/>
  <c r="T28" i="3"/>
  <c r="U28" i="3" s="1"/>
  <c r="Q28" i="1"/>
  <c r="G28" i="1"/>
  <c r="R30" i="4" l="1"/>
  <c r="R18" i="4" s="1"/>
  <c r="H30" i="4"/>
  <c r="I18" i="4"/>
  <c r="R29" i="3"/>
  <c r="E29" i="3"/>
  <c r="F29" i="1"/>
  <c r="V28" i="1" s="1"/>
  <c r="T28" i="1"/>
  <c r="U28" i="1" s="1"/>
  <c r="Q30" i="4" l="1"/>
  <c r="H18" i="4"/>
  <c r="J30" i="4"/>
  <c r="Q29" i="3"/>
  <c r="G29" i="3"/>
  <c r="E30" i="3" s="1"/>
  <c r="R29" i="1"/>
  <c r="E29" i="1"/>
  <c r="T30" i="4" l="1"/>
  <c r="T18" i="4" s="1"/>
  <c r="Q18" i="4"/>
  <c r="F18" i="3"/>
  <c r="T29" i="3"/>
  <c r="U29" i="3" s="1"/>
  <c r="Q29" i="1"/>
  <c r="G29" i="1"/>
  <c r="U30" i="4" l="1"/>
  <c r="R30" i="3"/>
  <c r="V29" i="1"/>
  <c r="T29" i="1"/>
  <c r="U29" i="1" s="1"/>
  <c r="Q30" i="3" l="1"/>
  <c r="G30" i="3"/>
  <c r="R30" i="1"/>
  <c r="T30" i="3" l="1"/>
  <c r="U30" i="3" s="1"/>
  <c r="Q30" i="1"/>
  <c r="G30" i="1"/>
  <c r="V30" i="1" l="1"/>
  <c r="T30" i="1"/>
  <c r="U30" i="1" s="1"/>
  <c r="L18" i="3" l="1"/>
  <c r="K18" i="3"/>
  <c r="H18" i="3" l="1"/>
  <c r="I18" i="3"/>
  <c r="L18" i="1"/>
  <c r="K18" i="1"/>
  <c r="O18" i="1"/>
  <c r="N18" i="1"/>
  <c r="O18" i="3" l="1"/>
  <c r="N18" i="3"/>
  <c r="H18" i="1"/>
  <c r="I18" i="1"/>
  <c r="R18" i="3" l="1"/>
  <c r="E18" i="3"/>
  <c r="T18" i="3" l="1"/>
  <c r="Q18" i="3"/>
  <c r="R18" i="1" l="1"/>
  <c r="F18" i="1"/>
  <c r="T18" i="1" l="1"/>
  <c r="Q18" i="1"/>
</calcChain>
</file>

<file path=xl/sharedStrings.xml><?xml version="1.0" encoding="utf-8"?>
<sst xmlns="http://schemas.openxmlformats.org/spreadsheetml/2006/main" count="101" uniqueCount="35">
  <si>
    <t>ostra LNGJ7RZELJJRY2ZE</t>
  </si>
  <si>
    <t>investicia</t>
  </si>
  <si>
    <t>urokova sadzba</t>
  </si>
  <si>
    <t>mesacna US</t>
  </si>
  <si>
    <t>splatka1</t>
  </si>
  <si>
    <t>pocet1</t>
  </si>
  <si>
    <t>investor1</t>
  </si>
  <si>
    <t>investor2</t>
  </si>
  <si>
    <t>investor3</t>
  </si>
  <si>
    <t>investor4</t>
  </si>
  <si>
    <t>dlzník</t>
  </si>
  <si>
    <t>dátum splátky</t>
  </si>
  <si>
    <t>koniec mesiaca</t>
  </si>
  <si>
    <t>I1</t>
  </si>
  <si>
    <t>U1</t>
  </si>
  <si>
    <t>Z1</t>
  </si>
  <si>
    <t>I2</t>
  </si>
  <si>
    <t>U2</t>
  </si>
  <si>
    <t>Z2</t>
  </si>
  <si>
    <t>I3</t>
  </si>
  <si>
    <t>U3</t>
  </si>
  <si>
    <t>I4</t>
  </si>
  <si>
    <t>U4</t>
  </si>
  <si>
    <t>Z4</t>
  </si>
  <si>
    <t>I</t>
  </si>
  <si>
    <t>U</t>
  </si>
  <si>
    <t>vstupny</t>
  </si>
  <si>
    <t>urokD</t>
  </si>
  <si>
    <t>SPLATKA</t>
  </si>
  <si>
    <t>zmluva ročným urocením</t>
  </si>
  <si>
    <t>zmluva mesačným urocením</t>
  </si>
  <si>
    <t>DKM</t>
  </si>
  <si>
    <t>alik urok</t>
  </si>
  <si>
    <t>alik urokD</t>
  </si>
  <si>
    <t>odklad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</si>
</sst>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000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10" fontId="1" fillId="0" borderId="0" xfId="0" applyNumberFormat="1" applyFont="1"/>
    <xf numFmtId="164" fontId="0" fillId="0" borderId="0" xfId="0" applyNumberFormat="1"/>
    <xf numFmtId="8" fontId="0" fillId="0" borderId="0" xfId="0" applyNumberFormat="1"/>
    <xf numFmtId="10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0" fillId="2" borderId="0" xfId="0" applyFill="1"/>
    <xf numFmtId="14" fontId="0" fillId="2" borderId="0" xfId="0" applyNumberFormat="1" applyFill="1"/>
    <xf numFmtId="8" fontId="0" fillId="2" borderId="0" xfId="0" applyNumberFormat="1" applyFill="1"/>
    <xf numFmtId="0" fontId="0" fillId="0" borderId="0" xfId="0" applyFill="1"/>
    <xf numFmtId="14" fontId="0" fillId="0" borderId="0" xfId="0" applyNumberFormat="1" applyFill="1"/>
    <xf numFmtId="8" fontId="0" fillId="0" borderId="0" xfId="0" applyNumberFormat="1" applyFill="1"/>
    <xf numFmtId="165" fontId="0" fillId="2" borderId="0" xfId="0" applyNumberFormat="1" applyFill="1"/>
    <xf numFmtId="165" fontId="0" fillId="0" borderId="0" xfId="0" applyNumberFormat="1" applyFill="1"/>
    <xf numFmtId="10" fontId="0" fillId="2" borderId="0" xfId="0" applyNumberFormat="1" applyFill="1"/>
  </cellXfs>
  <cellStyles count="3">
    <cellStyle name="Normálna" xfId="0" builtinId="0"/>
    <cellStyle name="Normálna 4" xfId="1" xr:uid="{D9E724E8-DCAC-44C2-A0ED-43AFA1AF112C}"/>
    <cellStyle name="Normálne 2" xfId="2" xr:uid="{96759D6A-ACE7-487C-A09E-013D558AA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646D-1054-4382-B02E-8AA7E7513B9C}">
  <dimension ref="A1:Y66"/>
  <sheetViews>
    <sheetView tabSelected="1" zoomScale="90" zoomScaleNormal="90" workbookViewId="0">
      <selection activeCell="O30" sqref="O30"/>
    </sheetView>
  </sheetViews>
  <sheetFormatPr defaultColWidth="8.85546875" defaultRowHeight="15" x14ac:dyDescent="0.25"/>
  <cols>
    <col min="3" max="3" width="11.42578125" customWidth="1"/>
    <col min="4" max="4" width="12.5703125" customWidth="1"/>
    <col min="5" max="5" width="15.140625" bestFit="1" customWidth="1"/>
    <col min="6" max="6" width="12.5703125" bestFit="1" customWidth="1"/>
    <col min="7" max="7" width="11.85546875" bestFit="1" customWidth="1"/>
    <col min="8" max="8" width="7.28515625" bestFit="1" customWidth="1"/>
    <col min="9" max="16" width="6.7109375" bestFit="1" customWidth="1"/>
    <col min="17" max="17" width="10.7109375" bestFit="1" customWidth="1"/>
    <col min="18" max="18" width="10.28515625" bestFit="1" customWidth="1"/>
    <col min="19" max="19" width="10.7109375" bestFit="1" customWidth="1"/>
    <col min="20" max="21" width="11.42578125" bestFit="1" customWidth="1"/>
    <col min="23" max="23" width="9.7109375" bestFit="1" customWidth="1"/>
    <col min="24" max="24" width="10.140625" bestFit="1" customWidth="1"/>
    <col min="25" max="25" width="11.28515625" bestFit="1" customWidth="1"/>
    <col min="26" max="26" width="12.7109375" bestFit="1" customWidth="1"/>
  </cols>
  <sheetData>
    <row r="1" spans="2:20" ht="48" customHeight="1" x14ac:dyDescent="0.7">
      <c r="C1" s="1" t="s">
        <v>30</v>
      </c>
    </row>
    <row r="2" spans="2:20" x14ac:dyDescent="0.25">
      <c r="B2" t="s">
        <v>0</v>
      </c>
    </row>
    <row r="3" spans="2:20" x14ac:dyDescent="0.25">
      <c r="D3" t="s">
        <v>1</v>
      </c>
      <c r="E3" s="2" t="s">
        <v>2</v>
      </c>
      <c r="F3" s="9" t="s">
        <v>3</v>
      </c>
      <c r="G3" t="s">
        <v>4</v>
      </c>
      <c r="H3" t="s">
        <v>5</v>
      </c>
    </row>
    <row r="4" spans="2:20" x14ac:dyDescent="0.25">
      <c r="C4" t="s">
        <v>6</v>
      </c>
      <c r="D4" s="7">
        <v>1000</v>
      </c>
      <c r="E4" s="3">
        <v>5.0000000000000001E-3</v>
      </c>
      <c r="F4" s="10"/>
      <c r="G4" s="5">
        <f>ROUND(D4/H4+D4*E4,2)</f>
        <v>88.33</v>
      </c>
      <c r="H4">
        <v>12</v>
      </c>
    </row>
    <row r="5" spans="2:20" x14ac:dyDescent="0.25">
      <c r="C5" t="s">
        <v>7</v>
      </c>
      <c r="D5" s="7">
        <v>0</v>
      </c>
      <c r="E5" s="3">
        <v>5.0000000000000001E-3</v>
      </c>
      <c r="F5" s="10"/>
      <c r="G5" s="5">
        <f t="shared" ref="G5:G8" si="0">ROUND(D5/H5+D5*E5,2)</f>
        <v>0</v>
      </c>
      <c r="H5">
        <v>12</v>
      </c>
    </row>
    <row r="6" spans="2:20" x14ac:dyDescent="0.25">
      <c r="C6" t="s">
        <v>8</v>
      </c>
      <c r="D6" s="7">
        <v>0</v>
      </c>
      <c r="E6" s="3">
        <v>5.0000000000000001E-3</v>
      </c>
      <c r="F6" s="10"/>
      <c r="G6" s="5">
        <f t="shared" si="0"/>
        <v>0</v>
      </c>
      <c r="H6">
        <v>12</v>
      </c>
    </row>
    <row r="7" spans="2:20" x14ac:dyDescent="0.25">
      <c r="C7" t="s">
        <v>9</v>
      </c>
      <c r="D7" s="7">
        <v>0</v>
      </c>
      <c r="E7" s="3">
        <v>5.0000000000000001E-3</v>
      </c>
      <c r="F7" s="10"/>
      <c r="G7" s="5">
        <f t="shared" si="0"/>
        <v>0</v>
      </c>
      <c r="H7">
        <v>12</v>
      </c>
    </row>
    <row r="8" spans="2:20" x14ac:dyDescent="0.25">
      <c r="C8" t="s">
        <v>10</v>
      </c>
      <c r="D8" s="7">
        <v>1000</v>
      </c>
      <c r="E8" s="6">
        <v>0.02</v>
      </c>
      <c r="G8" s="5">
        <f t="shared" si="0"/>
        <v>103.33</v>
      </c>
      <c r="H8">
        <v>12</v>
      </c>
    </row>
    <row r="16" spans="2:20" x14ac:dyDescent="0.25">
      <c r="C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5" x14ac:dyDescent="0.25">
      <c r="C17" s="8" t="s">
        <v>11</v>
      </c>
      <c r="D17" t="s">
        <v>12</v>
      </c>
      <c r="E17" t="s">
        <v>13</v>
      </c>
      <c r="F17" t="s">
        <v>14</v>
      </c>
      <c r="G17" t="s">
        <v>15</v>
      </c>
      <c r="H17" t="s">
        <v>16</v>
      </c>
      <c r="I17" t="s">
        <v>17</v>
      </c>
      <c r="J17" t="s">
        <v>18</v>
      </c>
      <c r="K17" t="s">
        <v>19</v>
      </c>
      <c r="L17" t="s">
        <v>20</v>
      </c>
      <c r="M17" t="s">
        <v>18</v>
      </c>
      <c r="N17" t="s">
        <v>21</v>
      </c>
      <c r="O17" t="s">
        <v>22</v>
      </c>
      <c r="P17" t="s">
        <v>23</v>
      </c>
      <c r="Q17" t="s">
        <v>24</v>
      </c>
      <c r="R17" t="s">
        <v>25</v>
      </c>
      <c r="S17" t="s">
        <v>26</v>
      </c>
      <c r="T17" t="s">
        <v>27</v>
      </c>
      <c r="U17" t="s">
        <v>28</v>
      </c>
      <c r="V17" t="s">
        <v>31</v>
      </c>
      <c r="W17" t="s">
        <v>34</v>
      </c>
    </row>
    <row r="18" spans="1:25" x14ac:dyDescent="0.25">
      <c r="C18" s="8">
        <v>44161</v>
      </c>
      <c r="D18" s="8">
        <f t="shared" ref="D18:D31" si="1">EOMONTH(C18,0)</f>
        <v>44165</v>
      </c>
      <c r="E18" s="5">
        <f>SUM(E19:E66)</f>
        <v>1000</v>
      </c>
      <c r="F18" s="5">
        <f>SUM(F19:F66)</f>
        <v>60</v>
      </c>
      <c r="G18">
        <f>D4</f>
        <v>1000</v>
      </c>
      <c r="H18" s="5">
        <f>SUM(H19:H66)</f>
        <v>0</v>
      </c>
      <c r="I18" s="5">
        <f>SUM(I19:I66)</f>
        <v>0</v>
      </c>
      <c r="J18">
        <f>D5</f>
        <v>0</v>
      </c>
      <c r="K18" s="5">
        <f>SUM(K19:K66)</f>
        <v>0</v>
      </c>
      <c r="L18" s="5">
        <f>SUM(L19:L66)</f>
        <v>0</v>
      </c>
      <c r="M18">
        <f>D6</f>
        <v>0</v>
      </c>
      <c r="N18" s="5">
        <f>SUM(N19:N66)</f>
        <v>0</v>
      </c>
      <c r="O18" s="5">
        <f>SUM(O19:O66)</f>
        <v>0</v>
      </c>
      <c r="P18">
        <f>D7</f>
        <v>0</v>
      </c>
      <c r="Q18" s="5">
        <f>SUM(Q19:Q66)</f>
        <v>933.29600000000016</v>
      </c>
      <c r="R18" s="5">
        <f>SUM(R19:R66)</f>
        <v>56</v>
      </c>
      <c r="S18" s="5">
        <f>SUM(S19:S66)</f>
        <v>0</v>
      </c>
      <c r="T18" s="5">
        <f>SUM(T19:T66)</f>
        <v>168</v>
      </c>
      <c r="V18" s="7">
        <v>0</v>
      </c>
    </row>
    <row r="19" spans="1:25" s="14" customFormat="1" x14ac:dyDescent="0.25">
      <c r="B19" s="14">
        <v>1</v>
      </c>
      <c r="C19" s="15">
        <v>44187</v>
      </c>
      <c r="D19" s="15">
        <f>EOMONTH(C19,0)</f>
        <v>44196</v>
      </c>
      <c r="E19" s="16">
        <f>$G$4-F19</f>
        <v>83.33</v>
      </c>
      <c r="F19" s="16">
        <f>ROUND($D$4*$E$4,2)</f>
        <v>5</v>
      </c>
      <c r="G19" s="16">
        <f>G18-E19</f>
        <v>916.67</v>
      </c>
      <c r="H19" s="16">
        <f>$G$5-I19</f>
        <v>0</v>
      </c>
      <c r="I19" s="16">
        <f>ROUND((($E$5+1)^(1/12)-1)*J18,2)</f>
        <v>0</v>
      </c>
      <c r="J19" s="16">
        <f>J18-H19</f>
        <v>0</v>
      </c>
      <c r="K19" s="16">
        <f>$G$6-L19</f>
        <v>0</v>
      </c>
      <c r="L19" s="16">
        <f>ROUND((($E$6+1)^(1/12)-1)*M18,2)</f>
        <v>0</v>
      </c>
      <c r="M19" s="16">
        <f>M18-K19</f>
        <v>0</v>
      </c>
      <c r="N19" s="16">
        <f>$G$7-O19</f>
        <v>0</v>
      </c>
      <c r="O19" s="16">
        <f>ROUND((($E$7+1)^(1/12)-1)*P18,2)</f>
        <v>0</v>
      </c>
      <c r="P19" s="16">
        <f>P18-N19</f>
        <v>0</v>
      </c>
      <c r="Q19" s="16">
        <f>E19+H19+K19+N19</f>
        <v>83.33</v>
      </c>
      <c r="R19" s="16">
        <f>F19+I19+L19+O19</f>
        <v>5</v>
      </c>
      <c r="S19" s="16">
        <v>0</v>
      </c>
      <c r="T19" s="16">
        <f>$G$8-Q19-R19-S19</f>
        <v>15</v>
      </c>
      <c r="U19" s="16">
        <f>Q19+R19+S19+T19</f>
        <v>103.33</v>
      </c>
      <c r="V19" s="18">
        <v>0</v>
      </c>
      <c r="W19" s="16"/>
      <c r="X19" s="16"/>
      <c r="Y19" s="15"/>
    </row>
    <row r="20" spans="1:25" s="11" customFormat="1" x14ac:dyDescent="0.25">
      <c r="B20" s="11">
        <v>2</v>
      </c>
      <c r="C20" s="12">
        <v>44218</v>
      </c>
      <c r="D20" s="12">
        <f t="shared" si="1"/>
        <v>44227</v>
      </c>
      <c r="E20" s="13">
        <f>$G$4*W20-F20</f>
        <v>16.666</v>
      </c>
      <c r="F20" s="13">
        <f>ROUND($D$4*$E$4,2)*W20</f>
        <v>1</v>
      </c>
      <c r="G20" s="13">
        <f t="shared" ref="G20:G29" si="2">G19-E20</f>
        <v>900.00399999999991</v>
      </c>
      <c r="H20" s="13">
        <f t="shared" ref="H20:H30" si="3">$G$5-I20</f>
        <v>0</v>
      </c>
      <c r="I20" s="13">
        <f t="shared" ref="I20:I30" si="4">ROUND((($E$5+1)^(1/12)-1)*J19,2)</f>
        <v>0</v>
      </c>
      <c r="J20" s="13">
        <f t="shared" ref="J20:J30" si="5">J19-H20</f>
        <v>0</v>
      </c>
      <c r="K20" s="13">
        <f t="shared" ref="K20:K30" si="6">$G$6-L20</f>
        <v>0</v>
      </c>
      <c r="L20" s="13">
        <f t="shared" ref="L20:L30" si="7">ROUND((($E$6+1)^(1/12)-1)*M19,2)</f>
        <v>0</v>
      </c>
      <c r="M20" s="13">
        <f t="shared" ref="M20:M30" si="8">M19-K20</f>
        <v>0</v>
      </c>
      <c r="N20" s="13">
        <f t="shared" ref="N20:N30" si="9">$G$7-O20</f>
        <v>0</v>
      </c>
      <c r="O20" s="13">
        <f t="shared" ref="O20:O30" si="10">ROUND((($E$7+1)^(1/12)-1)*P19,2)</f>
        <v>0</v>
      </c>
      <c r="P20" s="13">
        <f t="shared" ref="P20:P30" si="11">P19-N20</f>
        <v>0</v>
      </c>
      <c r="Q20" s="13">
        <f t="shared" ref="Q20:R30" si="12">E20+H20+K20+N20</f>
        <v>16.666</v>
      </c>
      <c r="R20" s="13">
        <f>F20+I20+L20+O20</f>
        <v>1</v>
      </c>
      <c r="S20" s="13">
        <v>0</v>
      </c>
      <c r="T20" s="13">
        <f>$G$8*W20-Q20-R20-S20</f>
        <v>3</v>
      </c>
      <c r="U20" s="13">
        <f>Q20+R20+S20+T20</f>
        <v>20.666</v>
      </c>
      <c r="V20" s="17">
        <v>0</v>
      </c>
      <c r="W20" s="19">
        <v>0.2</v>
      </c>
    </row>
    <row r="21" spans="1:25" s="14" customFormat="1" x14ac:dyDescent="0.25">
      <c r="B21" s="14">
        <v>3</v>
      </c>
      <c r="C21" s="15">
        <v>44249</v>
      </c>
      <c r="D21" s="15">
        <f t="shared" si="1"/>
        <v>44255</v>
      </c>
      <c r="E21" s="16">
        <f t="shared" ref="E21:E29" si="13">$G$4-F21</f>
        <v>83.33</v>
      </c>
      <c r="F21" s="16">
        <f t="shared" ref="F21:F30" si="14">ROUND($D$4*$E$4,2)</f>
        <v>5</v>
      </c>
      <c r="G21" s="13">
        <f t="shared" si="2"/>
        <v>816.67399999999986</v>
      </c>
      <c r="H21" s="16">
        <f t="shared" si="3"/>
        <v>0</v>
      </c>
      <c r="I21" s="16">
        <f t="shared" si="4"/>
        <v>0</v>
      </c>
      <c r="J21" s="16">
        <f t="shared" si="5"/>
        <v>0</v>
      </c>
      <c r="K21" s="16">
        <f t="shared" si="6"/>
        <v>0</v>
      </c>
      <c r="L21" s="16">
        <f t="shared" si="7"/>
        <v>0</v>
      </c>
      <c r="M21" s="16">
        <f t="shared" si="8"/>
        <v>0</v>
      </c>
      <c r="N21" s="16">
        <f t="shared" si="9"/>
        <v>0</v>
      </c>
      <c r="O21" s="16">
        <f t="shared" si="10"/>
        <v>0</v>
      </c>
      <c r="P21" s="16">
        <f t="shared" si="11"/>
        <v>0</v>
      </c>
      <c r="Q21" s="16">
        <f t="shared" si="12"/>
        <v>83.33</v>
      </c>
      <c r="R21" s="16">
        <f t="shared" si="12"/>
        <v>5</v>
      </c>
      <c r="S21" s="16">
        <v>0</v>
      </c>
      <c r="T21" s="16">
        <f t="shared" ref="T21:T30" si="15">$G$8-Q21-R21-S21</f>
        <v>15</v>
      </c>
      <c r="U21" s="16">
        <f t="shared" ref="U21:U24" si="16">Q21+R21+S21+T21</f>
        <v>103.33</v>
      </c>
      <c r="V21" s="18">
        <v>0</v>
      </c>
      <c r="W21" s="16"/>
      <c r="X21" s="16"/>
      <c r="Y21" s="15"/>
    </row>
    <row r="22" spans="1:25" x14ac:dyDescent="0.25">
      <c r="B22">
        <v>4</v>
      </c>
      <c r="C22" s="15">
        <v>44277</v>
      </c>
      <c r="D22" s="15">
        <f t="shared" si="1"/>
        <v>44286</v>
      </c>
      <c r="E22" s="5">
        <f t="shared" si="13"/>
        <v>83.33</v>
      </c>
      <c r="F22" s="5">
        <f t="shared" si="14"/>
        <v>5</v>
      </c>
      <c r="G22" s="13">
        <f t="shared" si="2"/>
        <v>733.34399999999982</v>
      </c>
      <c r="H22" s="5">
        <f t="shared" si="3"/>
        <v>0</v>
      </c>
      <c r="I22" s="5">
        <f t="shared" si="4"/>
        <v>0</v>
      </c>
      <c r="J22" s="5">
        <f t="shared" si="5"/>
        <v>0</v>
      </c>
      <c r="K22" s="5">
        <f t="shared" si="6"/>
        <v>0</v>
      </c>
      <c r="L22" s="5">
        <f t="shared" si="7"/>
        <v>0</v>
      </c>
      <c r="M22" s="5">
        <f t="shared" si="8"/>
        <v>0</v>
      </c>
      <c r="N22" s="5">
        <f t="shared" si="9"/>
        <v>0</v>
      </c>
      <c r="O22" s="5">
        <f t="shared" si="10"/>
        <v>0</v>
      </c>
      <c r="P22" s="5">
        <f t="shared" si="11"/>
        <v>0</v>
      </c>
      <c r="Q22" s="5">
        <f t="shared" si="12"/>
        <v>83.33</v>
      </c>
      <c r="R22" s="5">
        <f t="shared" si="12"/>
        <v>5</v>
      </c>
      <c r="S22" s="5">
        <v>0</v>
      </c>
      <c r="T22" s="5">
        <f t="shared" si="15"/>
        <v>15</v>
      </c>
      <c r="U22" s="5">
        <f t="shared" si="16"/>
        <v>103.33</v>
      </c>
      <c r="V22" s="7">
        <v>0</v>
      </c>
    </row>
    <row r="23" spans="1:25" x14ac:dyDescent="0.25">
      <c r="A23">
        <v>1</v>
      </c>
      <c r="B23">
        <v>5</v>
      </c>
      <c r="C23" s="8">
        <v>44308</v>
      </c>
      <c r="D23" s="8">
        <f t="shared" si="1"/>
        <v>44316</v>
      </c>
      <c r="E23" s="5">
        <f t="shared" si="13"/>
        <v>83.33</v>
      </c>
      <c r="F23" s="5">
        <f t="shared" si="14"/>
        <v>5</v>
      </c>
      <c r="G23" s="13">
        <f t="shared" si="2"/>
        <v>650.01399999999978</v>
      </c>
      <c r="H23" s="5">
        <f t="shared" si="3"/>
        <v>0</v>
      </c>
      <c r="I23" s="5">
        <f t="shared" si="4"/>
        <v>0</v>
      </c>
      <c r="J23" s="5">
        <f t="shared" si="5"/>
        <v>0</v>
      </c>
      <c r="K23" s="5">
        <f t="shared" si="6"/>
        <v>0</v>
      </c>
      <c r="L23" s="5">
        <f t="shared" si="7"/>
        <v>0</v>
      </c>
      <c r="M23" s="5">
        <f t="shared" si="8"/>
        <v>0</v>
      </c>
      <c r="N23" s="5">
        <f t="shared" si="9"/>
        <v>0</v>
      </c>
      <c r="O23" s="5">
        <f t="shared" si="10"/>
        <v>0</v>
      </c>
      <c r="P23" s="5">
        <f t="shared" si="11"/>
        <v>0</v>
      </c>
      <c r="Q23" s="5">
        <f t="shared" si="12"/>
        <v>83.33</v>
      </c>
      <c r="R23" s="5">
        <f t="shared" si="12"/>
        <v>5</v>
      </c>
      <c r="S23" s="5">
        <v>0</v>
      </c>
      <c r="T23" s="5">
        <f t="shared" si="15"/>
        <v>15</v>
      </c>
      <c r="U23" s="5">
        <f t="shared" si="16"/>
        <v>103.33</v>
      </c>
      <c r="V23" s="7">
        <v>0</v>
      </c>
    </row>
    <row r="24" spans="1:25" x14ac:dyDescent="0.25">
      <c r="A24">
        <v>2</v>
      </c>
      <c r="B24">
        <v>6</v>
      </c>
      <c r="C24" s="8">
        <v>44338</v>
      </c>
      <c r="D24" s="8">
        <f t="shared" si="1"/>
        <v>44347</v>
      </c>
      <c r="E24" s="5">
        <f t="shared" si="13"/>
        <v>83.33</v>
      </c>
      <c r="F24" s="5">
        <f t="shared" si="14"/>
        <v>5</v>
      </c>
      <c r="G24" s="13">
        <f>G23-E24</f>
        <v>566.68399999999974</v>
      </c>
      <c r="H24" s="5">
        <f t="shared" si="3"/>
        <v>0</v>
      </c>
      <c r="I24" s="5">
        <f t="shared" si="4"/>
        <v>0</v>
      </c>
      <c r="J24" s="5">
        <f t="shared" si="5"/>
        <v>0</v>
      </c>
      <c r="K24" s="5">
        <f t="shared" si="6"/>
        <v>0</v>
      </c>
      <c r="L24" s="5">
        <f t="shared" si="7"/>
        <v>0</v>
      </c>
      <c r="M24" s="5">
        <f t="shared" si="8"/>
        <v>0</v>
      </c>
      <c r="N24" s="5">
        <f t="shared" si="9"/>
        <v>0</v>
      </c>
      <c r="O24" s="5">
        <f t="shared" si="10"/>
        <v>0</v>
      </c>
      <c r="P24" s="5">
        <f t="shared" si="11"/>
        <v>0</v>
      </c>
      <c r="Q24" s="5">
        <f t="shared" si="12"/>
        <v>83.33</v>
      </c>
      <c r="R24" s="5">
        <f t="shared" si="12"/>
        <v>5</v>
      </c>
      <c r="S24" s="5">
        <v>0</v>
      </c>
      <c r="T24" s="5">
        <f t="shared" si="15"/>
        <v>15</v>
      </c>
      <c r="U24" s="5">
        <f t="shared" si="16"/>
        <v>103.33</v>
      </c>
      <c r="V24" s="7">
        <v>0</v>
      </c>
    </row>
    <row r="25" spans="1:25" x14ac:dyDescent="0.25">
      <c r="A25">
        <v>3</v>
      </c>
      <c r="B25">
        <v>7</v>
      </c>
      <c r="C25" s="8">
        <v>44369</v>
      </c>
      <c r="D25" s="8">
        <f t="shared" si="1"/>
        <v>44377</v>
      </c>
      <c r="E25" s="5">
        <f t="shared" si="13"/>
        <v>83.33</v>
      </c>
      <c r="F25" s="5">
        <f t="shared" si="14"/>
        <v>5</v>
      </c>
      <c r="G25" s="13">
        <f t="shared" si="2"/>
        <v>483.35399999999976</v>
      </c>
      <c r="H25" s="5">
        <f t="shared" si="3"/>
        <v>0</v>
      </c>
      <c r="I25" s="5">
        <f t="shared" si="4"/>
        <v>0</v>
      </c>
      <c r="J25" s="5">
        <f t="shared" si="5"/>
        <v>0</v>
      </c>
      <c r="K25" s="5">
        <f t="shared" si="6"/>
        <v>0</v>
      </c>
      <c r="L25" s="5">
        <f t="shared" si="7"/>
        <v>0</v>
      </c>
      <c r="M25" s="5">
        <f t="shared" si="8"/>
        <v>0</v>
      </c>
      <c r="N25" s="5">
        <f t="shared" si="9"/>
        <v>0</v>
      </c>
      <c r="O25" s="5">
        <f t="shared" si="10"/>
        <v>0</v>
      </c>
      <c r="P25" s="5">
        <f t="shared" si="11"/>
        <v>0</v>
      </c>
      <c r="Q25" s="5">
        <f t="shared" si="12"/>
        <v>83.33</v>
      </c>
      <c r="R25" s="5">
        <f>F25+I25+L25+O25</f>
        <v>5</v>
      </c>
      <c r="S25" s="5">
        <v>0</v>
      </c>
      <c r="T25" s="5">
        <f t="shared" si="15"/>
        <v>15</v>
      </c>
      <c r="U25" s="5">
        <f>Q25+R25+S25+T25</f>
        <v>103.33</v>
      </c>
      <c r="V25" s="7">
        <v>0</v>
      </c>
    </row>
    <row r="26" spans="1:25" x14ac:dyDescent="0.25">
      <c r="A26">
        <v>4</v>
      </c>
      <c r="B26">
        <v>8</v>
      </c>
      <c r="C26" s="8">
        <v>44399</v>
      </c>
      <c r="D26" s="8">
        <f t="shared" si="1"/>
        <v>44408</v>
      </c>
      <c r="E26" s="5">
        <f t="shared" si="13"/>
        <v>83.33</v>
      </c>
      <c r="F26" s="5">
        <f t="shared" si="14"/>
        <v>5</v>
      </c>
      <c r="G26" s="13">
        <f t="shared" si="2"/>
        <v>400.02399999999977</v>
      </c>
      <c r="H26" s="5">
        <f t="shared" si="3"/>
        <v>0</v>
      </c>
      <c r="I26" s="5">
        <f t="shared" si="4"/>
        <v>0</v>
      </c>
      <c r="J26" s="5">
        <f t="shared" si="5"/>
        <v>0</v>
      </c>
      <c r="K26" s="5">
        <f t="shared" si="6"/>
        <v>0</v>
      </c>
      <c r="L26" s="5">
        <f t="shared" si="7"/>
        <v>0</v>
      </c>
      <c r="M26" s="5">
        <f t="shared" si="8"/>
        <v>0</v>
      </c>
      <c r="N26" s="5">
        <f t="shared" si="9"/>
        <v>0</v>
      </c>
      <c r="O26" s="5">
        <f t="shared" si="10"/>
        <v>0</v>
      </c>
      <c r="P26" s="5">
        <f t="shared" si="11"/>
        <v>0</v>
      </c>
      <c r="Q26" s="5">
        <f t="shared" si="12"/>
        <v>83.33</v>
      </c>
      <c r="R26" s="5">
        <f t="shared" si="12"/>
        <v>5</v>
      </c>
      <c r="S26" s="5">
        <v>0</v>
      </c>
      <c r="T26" s="5">
        <f t="shared" si="15"/>
        <v>15</v>
      </c>
      <c r="U26" s="5">
        <f t="shared" ref="U26:U30" si="17">Q26+R26+S26+T26</f>
        <v>103.33</v>
      </c>
      <c r="V26" s="7">
        <v>0</v>
      </c>
    </row>
    <row r="27" spans="1:25" x14ac:dyDescent="0.25">
      <c r="A27">
        <v>5</v>
      </c>
      <c r="B27">
        <v>9</v>
      </c>
      <c r="C27" s="8">
        <v>44430</v>
      </c>
      <c r="D27" s="8">
        <f t="shared" si="1"/>
        <v>44439</v>
      </c>
      <c r="E27" s="5">
        <f t="shared" si="13"/>
        <v>83.33</v>
      </c>
      <c r="F27" s="5">
        <f t="shared" si="14"/>
        <v>5</v>
      </c>
      <c r="G27" s="13">
        <f t="shared" si="2"/>
        <v>316.69399999999979</v>
      </c>
      <c r="H27" s="5">
        <f t="shared" si="3"/>
        <v>0</v>
      </c>
      <c r="I27" s="5">
        <f t="shared" si="4"/>
        <v>0</v>
      </c>
      <c r="J27" s="5">
        <f t="shared" si="5"/>
        <v>0</v>
      </c>
      <c r="K27" s="5">
        <f t="shared" si="6"/>
        <v>0</v>
      </c>
      <c r="L27" s="5">
        <f t="shared" si="7"/>
        <v>0</v>
      </c>
      <c r="M27" s="5">
        <f t="shared" si="8"/>
        <v>0</v>
      </c>
      <c r="N27" s="5">
        <f t="shared" si="9"/>
        <v>0</v>
      </c>
      <c r="O27" s="5">
        <f t="shared" si="10"/>
        <v>0</v>
      </c>
      <c r="P27" s="5">
        <f t="shared" si="11"/>
        <v>0</v>
      </c>
      <c r="Q27" s="5">
        <f t="shared" si="12"/>
        <v>83.33</v>
      </c>
      <c r="R27" s="5">
        <f t="shared" si="12"/>
        <v>5</v>
      </c>
      <c r="S27" s="5">
        <v>0</v>
      </c>
      <c r="T27" s="5">
        <f t="shared" si="15"/>
        <v>15</v>
      </c>
      <c r="U27" s="5">
        <f t="shared" si="17"/>
        <v>103.33</v>
      </c>
      <c r="V27" s="7">
        <v>0</v>
      </c>
    </row>
    <row r="28" spans="1:25" x14ac:dyDescent="0.25">
      <c r="A28">
        <v>6</v>
      </c>
      <c r="B28">
        <v>10</v>
      </c>
      <c r="C28" s="8">
        <v>44461</v>
      </c>
      <c r="D28" s="8">
        <f t="shared" si="1"/>
        <v>44469</v>
      </c>
      <c r="E28" s="5">
        <f t="shared" si="13"/>
        <v>83.33</v>
      </c>
      <c r="F28" s="5">
        <f t="shared" si="14"/>
        <v>5</v>
      </c>
      <c r="G28" s="13">
        <f t="shared" si="2"/>
        <v>233.36399999999981</v>
      </c>
      <c r="H28" s="5">
        <f t="shared" si="3"/>
        <v>0</v>
      </c>
      <c r="I28" s="5">
        <f t="shared" si="4"/>
        <v>0</v>
      </c>
      <c r="J28" s="5">
        <f t="shared" si="5"/>
        <v>0</v>
      </c>
      <c r="K28" s="5">
        <f t="shared" si="6"/>
        <v>0</v>
      </c>
      <c r="L28" s="5">
        <f t="shared" si="7"/>
        <v>0</v>
      </c>
      <c r="M28" s="5">
        <f t="shared" si="8"/>
        <v>0</v>
      </c>
      <c r="N28" s="5">
        <f t="shared" si="9"/>
        <v>0</v>
      </c>
      <c r="O28" s="5">
        <f t="shared" si="10"/>
        <v>0</v>
      </c>
      <c r="P28" s="5">
        <f t="shared" si="11"/>
        <v>0</v>
      </c>
      <c r="Q28" s="5">
        <f t="shared" si="12"/>
        <v>83.33</v>
      </c>
      <c r="R28" s="5">
        <f t="shared" si="12"/>
        <v>5</v>
      </c>
      <c r="S28" s="5">
        <v>0</v>
      </c>
      <c r="T28" s="5">
        <f t="shared" si="15"/>
        <v>15</v>
      </c>
      <c r="U28" s="5">
        <f t="shared" si="17"/>
        <v>103.33</v>
      </c>
      <c r="V28" s="7">
        <v>0</v>
      </c>
    </row>
    <row r="29" spans="1:25" x14ac:dyDescent="0.25">
      <c r="B29">
        <v>11</v>
      </c>
      <c r="C29" s="8">
        <v>44491</v>
      </c>
      <c r="D29" s="8">
        <f t="shared" si="1"/>
        <v>44500</v>
      </c>
      <c r="E29" s="5">
        <f t="shared" si="13"/>
        <v>83.33</v>
      </c>
      <c r="F29" s="5">
        <f t="shared" si="14"/>
        <v>5</v>
      </c>
      <c r="G29" s="13">
        <f t="shared" si="2"/>
        <v>150.03399999999982</v>
      </c>
      <c r="H29" s="5">
        <f t="shared" si="3"/>
        <v>0</v>
      </c>
      <c r="I29" s="5">
        <f t="shared" si="4"/>
        <v>0</v>
      </c>
      <c r="J29" s="5">
        <f t="shared" si="5"/>
        <v>0</v>
      </c>
      <c r="K29" s="5">
        <f t="shared" si="6"/>
        <v>0</v>
      </c>
      <c r="L29" s="5">
        <f t="shared" si="7"/>
        <v>0</v>
      </c>
      <c r="M29" s="5">
        <f t="shared" si="8"/>
        <v>0</v>
      </c>
      <c r="N29" s="5">
        <f t="shared" si="9"/>
        <v>0</v>
      </c>
      <c r="O29" s="5">
        <f t="shared" si="10"/>
        <v>0</v>
      </c>
      <c r="P29" s="5">
        <f t="shared" si="11"/>
        <v>0</v>
      </c>
      <c r="Q29" s="5">
        <f t="shared" si="12"/>
        <v>83.33</v>
      </c>
      <c r="R29" s="5">
        <f t="shared" si="12"/>
        <v>5</v>
      </c>
      <c r="S29" s="5">
        <v>0</v>
      </c>
      <c r="T29" s="5">
        <f t="shared" si="15"/>
        <v>15</v>
      </c>
      <c r="U29" s="5">
        <f t="shared" si="17"/>
        <v>103.33</v>
      </c>
      <c r="V29" s="7">
        <v>0</v>
      </c>
    </row>
    <row r="30" spans="1:25" x14ac:dyDescent="0.25">
      <c r="B30">
        <v>12</v>
      </c>
      <c r="C30" s="8">
        <v>44522</v>
      </c>
      <c r="D30" s="8">
        <f t="shared" si="1"/>
        <v>44530</v>
      </c>
      <c r="E30" s="5">
        <f t="shared" ref="E30" si="18">$G$4-F30</f>
        <v>83.33</v>
      </c>
      <c r="F30" s="5">
        <f t="shared" si="14"/>
        <v>5</v>
      </c>
      <c r="G30" s="13">
        <f t="shared" ref="G30:G31" si="19">G29-E30</f>
        <v>66.703999999999823</v>
      </c>
      <c r="H30" s="5">
        <f t="shared" si="3"/>
        <v>0</v>
      </c>
      <c r="I30" s="5">
        <f t="shared" si="4"/>
        <v>0</v>
      </c>
      <c r="J30" s="5">
        <f t="shared" si="5"/>
        <v>0</v>
      </c>
      <c r="K30" s="5">
        <f t="shared" si="6"/>
        <v>0</v>
      </c>
      <c r="L30" s="5">
        <f t="shared" si="7"/>
        <v>0</v>
      </c>
      <c r="M30" s="5">
        <f t="shared" si="8"/>
        <v>0</v>
      </c>
      <c r="N30" s="5">
        <f t="shared" si="9"/>
        <v>0</v>
      </c>
      <c r="O30" s="5">
        <f t="shared" si="10"/>
        <v>0</v>
      </c>
      <c r="P30" s="5">
        <f t="shared" si="11"/>
        <v>0</v>
      </c>
      <c r="Q30" s="5">
        <f t="shared" si="12"/>
        <v>83.33</v>
      </c>
      <c r="R30" s="5">
        <f t="shared" si="12"/>
        <v>5</v>
      </c>
      <c r="S30" s="5">
        <v>0</v>
      </c>
      <c r="T30" s="5">
        <f t="shared" si="15"/>
        <v>15</v>
      </c>
      <c r="U30" s="5">
        <f t="shared" si="17"/>
        <v>103.33</v>
      </c>
      <c r="V30" s="7">
        <v>0</v>
      </c>
    </row>
    <row r="31" spans="1:25" s="11" customFormat="1" x14ac:dyDescent="0.25">
      <c r="B31" s="11">
        <v>13</v>
      </c>
      <c r="C31" s="12">
        <v>44552</v>
      </c>
      <c r="D31" s="12">
        <f t="shared" si="1"/>
        <v>44561</v>
      </c>
      <c r="E31" s="13">
        <f>G30</f>
        <v>66.703999999999823</v>
      </c>
      <c r="F31" s="13">
        <v>4</v>
      </c>
      <c r="G31" s="13">
        <f t="shared" si="19"/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5" x14ac:dyDescent="0.25">
      <c r="B32">
        <v>14</v>
      </c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x14ac:dyDescent="0.25">
      <c r="B33">
        <v>15</v>
      </c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x14ac:dyDescent="0.25">
      <c r="B34">
        <v>16</v>
      </c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x14ac:dyDescent="0.25">
      <c r="B35">
        <v>17</v>
      </c>
      <c r="C35" s="8"/>
      <c r="D35" s="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x14ac:dyDescent="0.25">
      <c r="B36">
        <v>18</v>
      </c>
      <c r="C36" s="8"/>
      <c r="D36" s="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1" x14ac:dyDescent="0.25">
      <c r="B37">
        <v>19</v>
      </c>
      <c r="C37" s="8"/>
      <c r="D37" s="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2:21" x14ac:dyDescent="0.25">
      <c r="B38">
        <v>20</v>
      </c>
      <c r="C38" s="8"/>
      <c r="D38" s="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2:21" x14ac:dyDescent="0.25">
      <c r="B39">
        <v>21</v>
      </c>
      <c r="C39" s="8"/>
      <c r="D39" s="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2:21" x14ac:dyDescent="0.25">
      <c r="B40">
        <v>22</v>
      </c>
      <c r="C40" s="8"/>
      <c r="D40" s="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2:21" x14ac:dyDescent="0.25">
      <c r="B41">
        <v>23</v>
      </c>
      <c r="C41" s="8"/>
      <c r="D41" s="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2:21" x14ac:dyDescent="0.25">
      <c r="B42">
        <v>24</v>
      </c>
      <c r="C42" s="8"/>
      <c r="D42" s="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2:21" x14ac:dyDescent="0.25">
      <c r="B43">
        <v>25</v>
      </c>
      <c r="C43" s="8"/>
      <c r="D43" s="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2:21" x14ac:dyDescent="0.25">
      <c r="B44">
        <v>26</v>
      </c>
      <c r="C44" s="8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2:21" x14ac:dyDescent="0.25">
      <c r="B45">
        <v>27</v>
      </c>
      <c r="C45" s="8"/>
      <c r="D45" s="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2:21" x14ac:dyDescent="0.25">
      <c r="B46">
        <v>28</v>
      </c>
      <c r="C46" s="8"/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2:21" x14ac:dyDescent="0.25">
      <c r="B47">
        <v>29</v>
      </c>
      <c r="C47" s="8"/>
      <c r="D47" s="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2:21" x14ac:dyDescent="0.25">
      <c r="B48">
        <v>30</v>
      </c>
      <c r="C48" s="8"/>
      <c r="D48" s="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2:21" x14ac:dyDescent="0.25">
      <c r="B49">
        <v>31</v>
      </c>
      <c r="C49" s="8"/>
      <c r="D49" s="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2:21" x14ac:dyDescent="0.25">
      <c r="B50">
        <v>32</v>
      </c>
      <c r="C50" s="8"/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2:21" x14ac:dyDescent="0.25">
      <c r="B51">
        <v>33</v>
      </c>
      <c r="C51" s="8"/>
      <c r="D51" s="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2:21" x14ac:dyDescent="0.25">
      <c r="B52">
        <v>34</v>
      </c>
      <c r="C52" s="8"/>
      <c r="D52" s="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2:21" x14ac:dyDescent="0.25">
      <c r="B53">
        <v>35</v>
      </c>
      <c r="C53" s="8"/>
      <c r="D53" s="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2:21" x14ac:dyDescent="0.25">
      <c r="B54">
        <v>36</v>
      </c>
      <c r="C54" s="8"/>
      <c r="D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2:21" x14ac:dyDescent="0.25">
      <c r="B55">
        <v>37</v>
      </c>
      <c r="C55" s="8"/>
      <c r="D55" s="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2:21" x14ac:dyDescent="0.25">
      <c r="B56">
        <v>38</v>
      </c>
      <c r="C56" s="8"/>
      <c r="D56" s="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2:21" x14ac:dyDescent="0.25">
      <c r="B57">
        <v>39</v>
      </c>
      <c r="C57" s="8"/>
      <c r="D57" s="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2:21" x14ac:dyDescent="0.25">
      <c r="B58">
        <v>40</v>
      </c>
      <c r="C58" s="8"/>
      <c r="D58" s="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2:21" x14ac:dyDescent="0.25">
      <c r="B59">
        <v>41</v>
      </c>
      <c r="C59" s="8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2:21" x14ac:dyDescent="0.25">
      <c r="B60">
        <v>42</v>
      </c>
      <c r="C60" s="8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2:21" x14ac:dyDescent="0.25">
      <c r="B61">
        <v>43</v>
      </c>
      <c r="C61" s="8"/>
      <c r="D61" s="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2:21" x14ac:dyDescent="0.25">
      <c r="B62">
        <v>44</v>
      </c>
      <c r="C62" s="8"/>
      <c r="D62" s="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2:21" x14ac:dyDescent="0.25">
      <c r="B63">
        <v>45</v>
      </c>
      <c r="C63" s="8"/>
      <c r="D63" s="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2:21" x14ac:dyDescent="0.25">
      <c r="B64">
        <v>46</v>
      </c>
      <c r="C64" s="8"/>
      <c r="D64" s="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2:21" x14ac:dyDescent="0.25">
      <c r="B65">
        <v>47</v>
      </c>
      <c r="C65" s="8"/>
      <c r="D65" s="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2:21" x14ac:dyDescent="0.25">
      <c r="B66">
        <v>48</v>
      </c>
      <c r="C66" s="8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0D39-1C9D-4735-8EE3-075F83DACB17}">
  <dimension ref="A1:Y66"/>
  <sheetViews>
    <sheetView zoomScale="90" zoomScaleNormal="90" workbookViewId="0">
      <selection activeCell="W16" sqref="W16"/>
    </sheetView>
  </sheetViews>
  <sheetFormatPr defaultColWidth="8.85546875" defaultRowHeight="15" x14ac:dyDescent="0.25"/>
  <cols>
    <col min="3" max="3" width="11.42578125" customWidth="1"/>
    <col min="4" max="4" width="12.5703125" customWidth="1"/>
    <col min="5" max="5" width="15.140625" bestFit="1" customWidth="1"/>
    <col min="6" max="6" width="12.5703125" bestFit="1" customWidth="1"/>
    <col min="7" max="7" width="11.85546875" bestFit="1" customWidth="1"/>
    <col min="8" max="8" width="7.28515625" bestFit="1" customWidth="1"/>
    <col min="9" max="16" width="6.7109375" bestFit="1" customWidth="1"/>
    <col min="17" max="17" width="10.7109375" bestFit="1" customWidth="1"/>
    <col min="18" max="18" width="10.28515625" bestFit="1" customWidth="1"/>
    <col min="19" max="19" width="10.7109375" bestFit="1" customWidth="1"/>
    <col min="20" max="21" width="11.42578125" bestFit="1" customWidth="1"/>
    <col min="23" max="23" width="8.85546875" bestFit="1" customWidth="1"/>
    <col min="24" max="24" width="10.140625" bestFit="1" customWidth="1"/>
    <col min="25" max="25" width="11.28515625" bestFit="1" customWidth="1"/>
    <col min="26" max="26" width="12.7109375" bestFit="1" customWidth="1"/>
  </cols>
  <sheetData>
    <row r="1" spans="2:20" ht="48" customHeight="1" x14ac:dyDescent="0.7">
      <c r="C1" s="1" t="s">
        <v>30</v>
      </c>
    </row>
    <row r="2" spans="2:20" x14ac:dyDescent="0.25">
      <c r="B2" t="s">
        <v>0</v>
      </c>
    </row>
    <row r="3" spans="2:20" x14ac:dyDescent="0.25">
      <c r="D3" t="s">
        <v>1</v>
      </c>
      <c r="E3" s="2" t="s">
        <v>2</v>
      </c>
      <c r="F3" s="9" t="s">
        <v>3</v>
      </c>
      <c r="G3" t="s">
        <v>4</v>
      </c>
      <c r="H3" t="s">
        <v>5</v>
      </c>
    </row>
    <row r="4" spans="2:20" x14ac:dyDescent="0.25">
      <c r="C4" t="s">
        <v>6</v>
      </c>
      <c r="D4" s="7">
        <v>1000</v>
      </c>
      <c r="E4" s="3">
        <v>5.0000000000000001E-3</v>
      </c>
      <c r="F4" s="10"/>
      <c r="G4" s="5">
        <f>ROUND(D4/H4+D4*E4,2)</f>
        <v>88.33</v>
      </c>
      <c r="H4">
        <v>12</v>
      </c>
    </row>
    <row r="5" spans="2:20" x14ac:dyDescent="0.25">
      <c r="C5" t="s">
        <v>7</v>
      </c>
      <c r="D5" s="7">
        <v>0</v>
      </c>
      <c r="E5" s="3">
        <v>5.0000000000000001E-3</v>
      </c>
      <c r="F5" s="10"/>
      <c r="G5" s="5">
        <f t="shared" ref="G5:G8" si="0">ROUND(D5/H5+D5*E5,2)</f>
        <v>0</v>
      </c>
      <c r="H5">
        <v>12</v>
      </c>
    </row>
    <row r="6" spans="2:20" x14ac:dyDescent="0.25">
      <c r="C6" t="s">
        <v>8</v>
      </c>
      <c r="D6" s="7">
        <v>0</v>
      </c>
      <c r="E6" s="3">
        <v>5.0000000000000001E-3</v>
      </c>
      <c r="F6" s="10"/>
      <c r="G6" s="5">
        <f t="shared" si="0"/>
        <v>0</v>
      </c>
      <c r="H6">
        <v>12</v>
      </c>
    </row>
    <row r="7" spans="2:20" x14ac:dyDescent="0.25">
      <c r="C7" t="s">
        <v>9</v>
      </c>
      <c r="D7" s="7">
        <v>0</v>
      </c>
      <c r="E7" s="3">
        <v>5.0000000000000001E-3</v>
      </c>
      <c r="F7" s="10"/>
      <c r="G7" s="5">
        <f t="shared" si="0"/>
        <v>0</v>
      </c>
      <c r="H7">
        <v>12</v>
      </c>
    </row>
    <row r="8" spans="2:20" x14ac:dyDescent="0.25">
      <c r="C8" t="s">
        <v>10</v>
      </c>
      <c r="D8" s="7">
        <v>1000</v>
      </c>
      <c r="E8" s="6">
        <v>0.02</v>
      </c>
      <c r="G8" s="5">
        <f t="shared" si="0"/>
        <v>103.33</v>
      </c>
      <c r="H8">
        <v>12</v>
      </c>
    </row>
    <row r="16" spans="2:20" x14ac:dyDescent="0.25">
      <c r="C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5" x14ac:dyDescent="0.25">
      <c r="C17" s="8" t="s">
        <v>11</v>
      </c>
      <c r="D17" t="s">
        <v>12</v>
      </c>
      <c r="E17" t="s">
        <v>13</v>
      </c>
      <c r="F17" t="s">
        <v>14</v>
      </c>
      <c r="G17" t="s">
        <v>15</v>
      </c>
      <c r="H17" t="s">
        <v>16</v>
      </c>
      <c r="I17" t="s">
        <v>17</v>
      </c>
      <c r="J17" t="s">
        <v>18</v>
      </c>
      <c r="K17" t="s">
        <v>19</v>
      </c>
      <c r="L17" t="s">
        <v>20</v>
      </c>
      <c r="M17" t="s">
        <v>18</v>
      </c>
      <c r="N17" t="s">
        <v>21</v>
      </c>
      <c r="O17" t="s">
        <v>22</v>
      </c>
      <c r="P17" t="s">
        <v>23</v>
      </c>
      <c r="Q17" t="s">
        <v>24</v>
      </c>
      <c r="R17" t="s">
        <v>25</v>
      </c>
      <c r="S17" t="s">
        <v>26</v>
      </c>
      <c r="T17" t="s">
        <v>27</v>
      </c>
      <c r="U17" t="s">
        <v>28</v>
      </c>
      <c r="V17" t="s">
        <v>31</v>
      </c>
      <c r="W17" t="s">
        <v>32</v>
      </c>
      <c r="X17" t="s">
        <v>33</v>
      </c>
    </row>
    <row r="18" spans="1:25" x14ac:dyDescent="0.25">
      <c r="C18" s="8">
        <v>44161</v>
      </c>
      <c r="D18" s="8">
        <f t="shared" ref="D18:D30" si="1">EOMONTH(C18,0)</f>
        <v>44165</v>
      </c>
      <c r="E18" s="5">
        <f>SUM(E19:E66)</f>
        <v>1000</v>
      </c>
      <c r="F18" s="5">
        <f>SUM(F19:F66)</f>
        <v>60</v>
      </c>
      <c r="G18">
        <f>D4</f>
        <v>1000</v>
      </c>
      <c r="H18" s="5">
        <f>SUM(H19:H66)</f>
        <v>0</v>
      </c>
      <c r="I18" s="5">
        <f>SUM(I19:I66)</f>
        <v>0</v>
      </c>
      <c r="J18">
        <f>D5</f>
        <v>0</v>
      </c>
      <c r="K18" s="5">
        <f>SUM(K19:K66)</f>
        <v>0</v>
      </c>
      <c r="L18" s="5">
        <f>SUM(L19:L66)</f>
        <v>0</v>
      </c>
      <c r="M18">
        <f>D6</f>
        <v>0</v>
      </c>
      <c r="N18" s="5">
        <f>SUM(N19:N66)</f>
        <v>0</v>
      </c>
      <c r="O18" s="5">
        <f>SUM(O19:O66)</f>
        <v>0</v>
      </c>
      <c r="P18">
        <f>D7</f>
        <v>0</v>
      </c>
      <c r="Q18" s="5">
        <f>SUM(Q19:Q66)</f>
        <v>1000</v>
      </c>
      <c r="R18" s="5">
        <f>SUM(R19:R66)</f>
        <v>60</v>
      </c>
      <c r="S18" s="5">
        <f>SUM(S19:S66)</f>
        <v>0</v>
      </c>
      <c r="T18" s="5">
        <f>SUM(T19:T66)</f>
        <v>179.96000000000012</v>
      </c>
      <c r="V18" s="7">
        <v>0</v>
      </c>
    </row>
    <row r="19" spans="1:25" s="11" customFormat="1" x14ac:dyDescent="0.25">
      <c r="B19" s="11">
        <v>1</v>
      </c>
      <c r="C19" s="12">
        <v>44187</v>
      </c>
      <c r="D19" s="12">
        <f>EOMONTH(C19,0)</f>
        <v>44196</v>
      </c>
      <c r="E19" s="13">
        <f>$G$4-F19</f>
        <v>83.33</v>
      </c>
      <c r="F19" s="13">
        <f>ROUND($D$4*$E$4,2)</f>
        <v>5</v>
      </c>
      <c r="G19" s="13">
        <f>G18-E19</f>
        <v>916.67</v>
      </c>
      <c r="H19" s="13">
        <f>$G$5-I19</f>
        <v>0</v>
      </c>
      <c r="I19" s="13">
        <f>ROUND((($E$5+1)^(1/12)-1)*J18,2)</f>
        <v>0</v>
      </c>
      <c r="J19" s="13">
        <f>J18-H19</f>
        <v>0</v>
      </c>
      <c r="K19" s="13">
        <f>$G$6-L19</f>
        <v>0</v>
      </c>
      <c r="L19" s="13">
        <f>ROUND((($E$6+1)^(1/12)-1)*M18,2)</f>
        <v>0</v>
      </c>
      <c r="M19" s="13">
        <f>M18-K19</f>
        <v>0</v>
      </c>
      <c r="N19" s="13">
        <f>$G$7-O19</f>
        <v>0</v>
      </c>
      <c r="O19" s="13">
        <f>ROUND((($E$7+1)^(1/12)-1)*P18,2)</f>
        <v>0</v>
      </c>
      <c r="P19" s="13">
        <f>P18-N19</f>
        <v>0</v>
      </c>
      <c r="Q19" s="13">
        <f>E19+H19+K19+N19</f>
        <v>83.33</v>
      </c>
      <c r="R19" s="13">
        <f>F19+I19+L19+O19</f>
        <v>5</v>
      </c>
      <c r="S19" s="13">
        <v>0</v>
      </c>
      <c r="T19" s="13">
        <f>$G$8-Q19-R19-S19</f>
        <v>15</v>
      </c>
      <c r="U19" s="13">
        <f>Q19+R19+S19+T19</f>
        <v>103.33</v>
      </c>
      <c r="V19" s="17">
        <v>0</v>
      </c>
      <c r="W19" s="13">
        <f>(F20/(C20-C19)*(Y19-C19-1))</f>
        <v>0.16129032258064516</v>
      </c>
      <c r="X19" s="13">
        <f>(T20/(C20-C19)*(Y19-C19-1))</f>
        <v>0.4838709677419355</v>
      </c>
      <c r="Y19" s="12">
        <v>44189</v>
      </c>
    </row>
    <row r="20" spans="1:25" x14ac:dyDescent="0.25">
      <c r="B20">
        <v>2</v>
      </c>
      <c r="C20" s="8">
        <v>44218</v>
      </c>
      <c r="D20" s="8">
        <f t="shared" si="1"/>
        <v>44227</v>
      </c>
      <c r="E20" s="5">
        <f t="shared" ref="E20:E29" si="2">$G$4-F20</f>
        <v>83.33</v>
      </c>
      <c r="F20" s="5">
        <f t="shared" ref="F20:F30" si="3">ROUND($D$4*$E$4,2)</f>
        <v>5</v>
      </c>
      <c r="G20" s="5">
        <f t="shared" ref="G20:G30" si="4">G19-E20</f>
        <v>833.33999999999992</v>
      </c>
      <c r="H20" s="5">
        <f t="shared" ref="H20:H30" si="5">$G$5-I20</f>
        <v>0</v>
      </c>
      <c r="I20" s="5">
        <f t="shared" ref="I20:I30" si="6">ROUND((($E$5+1)^(1/12)-1)*J19,2)</f>
        <v>0</v>
      </c>
      <c r="J20" s="5">
        <f t="shared" ref="J20:J30" si="7">J19-H20</f>
        <v>0</v>
      </c>
      <c r="K20" s="5">
        <f t="shared" ref="K20:K30" si="8">$G$6-L20</f>
        <v>0</v>
      </c>
      <c r="L20" s="5">
        <f t="shared" ref="L20:L30" si="9">ROUND((($E$6+1)^(1/12)-1)*M19,2)</f>
        <v>0</v>
      </c>
      <c r="M20" s="5">
        <f t="shared" ref="M20:M30" si="10">M19-K20</f>
        <v>0</v>
      </c>
      <c r="N20" s="5">
        <f t="shared" ref="N20:N30" si="11">$G$7-O20</f>
        <v>0</v>
      </c>
      <c r="O20" s="5">
        <f t="shared" ref="O20:O30" si="12">ROUND((($E$7+1)^(1/12)-1)*P19,2)</f>
        <v>0</v>
      </c>
      <c r="P20" s="5">
        <f t="shared" ref="P20:P30" si="13">P19-N20</f>
        <v>0</v>
      </c>
      <c r="Q20" s="5">
        <f t="shared" ref="Q20:R30" si="14">E20+H20+K20+N20</f>
        <v>83.33</v>
      </c>
      <c r="R20" s="5">
        <f>F20+I20+L20+O20</f>
        <v>5</v>
      </c>
      <c r="S20" s="5">
        <v>0</v>
      </c>
      <c r="T20" s="5">
        <f t="shared" ref="T20:T30" si="15">$G$8-Q20-R20-S20</f>
        <v>15</v>
      </c>
      <c r="U20" s="5">
        <f>Q20+R20+S20+T20</f>
        <v>103.33</v>
      </c>
      <c r="V20" s="7">
        <v>0</v>
      </c>
    </row>
    <row r="21" spans="1:25" s="11" customFormat="1" x14ac:dyDescent="0.25">
      <c r="B21" s="11">
        <v>3</v>
      </c>
      <c r="C21" s="12">
        <v>44249</v>
      </c>
      <c r="D21" s="12">
        <f t="shared" si="1"/>
        <v>44255</v>
      </c>
      <c r="E21" s="13">
        <f t="shared" si="2"/>
        <v>83.33</v>
      </c>
      <c r="F21" s="13">
        <f t="shared" si="3"/>
        <v>5</v>
      </c>
      <c r="G21" s="13">
        <f t="shared" si="4"/>
        <v>750.00999999999988</v>
      </c>
      <c r="H21" s="13">
        <f t="shared" si="5"/>
        <v>0</v>
      </c>
      <c r="I21" s="13">
        <f t="shared" si="6"/>
        <v>0</v>
      </c>
      <c r="J21" s="13">
        <f t="shared" si="7"/>
        <v>0</v>
      </c>
      <c r="K21" s="13">
        <f t="shared" si="8"/>
        <v>0</v>
      </c>
      <c r="L21" s="13">
        <f t="shared" si="9"/>
        <v>0</v>
      </c>
      <c r="M21" s="13">
        <f t="shared" si="10"/>
        <v>0</v>
      </c>
      <c r="N21" s="13">
        <f t="shared" si="11"/>
        <v>0</v>
      </c>
      <c r="O21" s="13">
        <f t="shared" si="12"/>
        <v>0</v>
      </c>
      <c r="P21" s="13">
        <f t="shared" si="13"/>
        <v>0</v>
      </c>
      <c r="Q21" s="13">
        <f t="shared" si="14"/>
        <v>83.33</v>
      </c>
      <c r="R21" s="13">
        <f t="shared" si="14"/>
        <v>5</v>
      </c>
      <c r="S21" s="13">
        <v>0</v>
      </c>
      <c r="T21" s="13">
        <f t="shared" si="15"/>
        <v>15</v>
      </c>
      <c r="U21" s="13">
        <f t="shared" ref="U21:U24" si="16">Q21+R21+S21+T21</f>
        <v>103.33</v>
      </c>
      <c r="V21" s="17">
        <v>0</v>
      </c>
      <c r="W21" s="13">
        <f>(F22/(C22-C21)*(Y21-C21-1))</f>
        <v>1.25</v>
      </c>
      <c r="X21" s="13">
        <f>(T22/(C22-C21)*(Y21-C21-1))</f>
        <v>3.75</v>
      </c>
      <c r="Y21" s="12">
        <v>44257</v>
      </c>
    </row>
    <row r="22" spans="1:25" x14ac:dyDescent="0.25">
      <c r="B22">
        <v>4</v>
      </c>
      <c r="C22" s="15">
        <v>44277</v>
      </c>
      <c r="D22" s="15">
        <f t="shared" si="1"/>
        <v>44286</v>
      </c>
      <c r="E22" s="5">
        <f t="shared" si="2"/>
        <v>83.33</v>
      </c>
      <c r="F22" s="5">
        <f t="shared" si="3"/>
        <v>5</v>
      </c>
      <c r="G22" s="5">
        <f t="shared" si="4"/>
        <v>666.67999999999984</v>
      </c>
      <c r="H22" s="5">
        <f t="shared" si="5"/>
        <v>0</v>
      </c>
      <c r="I22" s="5">
        <f t="shared" si="6"/>
        <v>0</v>
      </c>
      <c r="J22" s="5">
        <f t="shared" si="7"/>
        <v>0</v>
      </c>
      <c r="K22" s="5">
        <f t="shared" si="8"/>
        <v>0</v>
      </c>
      <c r="L22" s="5">
        <f t="shared" si="9"/>
        <v>0</v>
      </c>
      <c r="M22" s="5">
        <f t="shared" si="10"/>
        <v>0</v>
      </c>
      <c r="N22" s="5">
        <f t="shared" si="11"/>
        <v>0</v>
      </c>
      <c r="O22" s="5">
        <f t="shared" si="12"/>
        <v>0</v>
      </c>
      <c r="P22" s="5">
        <f t="shared" si="13"/>
        <v>0</v>
      </c>
      <c r="Q22" s="5">
        <f t="shared" si="14"/>
        <v>83.33</v>
      </c>
      <c r="R22" s="5">
        <f t="shared" si="14"/>
        <v>5</v>
      </c>
      <c r="S22" s="5">
        <v>0</v>
      </c>
      <c r="T22" s="5">
        <f t="shared" si="15"/>
        <v>15</v>
      </c>
      <c r="U22" s="5">
        <f t="shared" si="16"/>
        <v>103.33</v>
      </c>
      <c r="V22" s="7">
        <v>0</v>
      </c>
    </row>
    <row r="23" spans="1:25" x14ac:dyDescent="0.25">
      <c r="A23">
        <v>1</v>
      </c>
      <c r="B23">
        <v>5</v>
      </c>
      <c r="C23" s="8">
        <v>44308</v>
      </c>
      <c r="D23" s="8">
        <f t="shared" si="1"/>
        <v>44316</v>
      </c>
      <c r="E23" s="5">
        <f t="shared" si="2"/>
        <v>83.33</v>
      </c>
      <c r="F23" s="5">
        <f t="shared" si="3"/>
        <v>5</v>
      </c>
      <c r="G23" s="5">
        <f t="shared" si="4"/>
        <v>583.3499999999998</v>
      </c>
      <c r="H23" s="5">
        <f t="shared" si="5"/>
        <v>0</v>
      </c>
      <c r="I23" s="5">
        <f t="shared" si="6"/>
        <v>0</v>
      </c>
      <c r="J23" s="5">
        <f t="shared" si="7"/>
        <v>0</v>
      </c>
      <c r="K23" s="5">
        <f t="shared" si="8"/>
        <v>0</v>
      </c>
      <c r="L23" s="5">
        <f t="shared" si="9"/>
        <v>0</v>
      </c>
      <c r="M23" s="5">
        <f t="shared" si="10"/>
        <v>0</v>
      </c>
      <c r="N23" s="5">
        <f t="shared" si="11"/>
        <v>0</v>
      </c>
      <c r="O23" s="5">
        <f t="shared" si="12"/>
        <v>0</v>
      </c>
      <c r="P23" s="5">
        <f t="shared" si="13"/>
        <v>0</v>
      </c>
      <c r="Q23" s="5">
        <f t="shared" si="14"/>
        <v>83.33</v>
      </c>
      <c r="R23" s="5">
        <f t="shared" si="14"/>
        <v>5</v>
      </c>
      <c r="S23" s="5">
        <v>0</v>
      </c>
      <c r="T23" s="5">
        <f t="shared" si="15"/>
        <v>15</v>
      </c>
      <c r="U23" s="5">
        <f t="shared" si="16"/>
        <v>103.33</v>
      </c>
      <c r="V23" s="7">
        <v>0</v>
      </c>
    </row>
    <row r="24" spans="1:25" x14ac:dyDescent="0.25">
      <c r="A24">
        <v>2</v>
      </c>
      <c r="B24">
        <v>6</v>
      </c>
      <c r="C24" s="8">
        <v>44338</v>
      </c>
      <c r="D24" s="8">
        <f t="shared" si="1"/>
        <v>44347</v>
      </c>
      <c r="E24" s="5">
        <f t="shared" si="2"/>
        <v>83.33</v>
      </c>
      <c r="F24" s="5">
        <f t="shared" si="3"/>
        <v>5</v>
      </c>
      <c r="G24" s="5">
        <f>G23-E24</f>
        <v>500.01999999999981</v>
      </c>
      <c r="H24" s="5">
        <f t="shared" si="5"/>
        <v>0</v>
      </c>
      <c r="I24" s="5">
        <f t="shared" si="6"/>
        <v>0</v>
      </c>
      <c r="J24" s="5">
        <f t="shared" si="7"/>
        <v>0</v>
      </c>
      <c r="K24" s="5">
        <f t="shared" si="8"/>
        <v>0</v>
      </c>
      <c r="L24" s="5">
        <f t="shared" si="9"/>
        <v>0</v>
      </c>
      <c r="M24" s="5">
        <f t="shared" si="10"/>
        <v>0</v>
      </c>
      <c r="N24" s="5">
        <f t="shared" si="11"/>
        <v>0</v>
      </c>
      <c r="O24" s="5">
        <f t="shared" si="12"/>
        <v>0</v>
      </c>
      <c r="P24" s="5">
        <f t="shared" si="13"/>
        <v>0</v>
      </c>
      <c r="Q24" s="5">
        <f t="shared" si="14"/>
        <v>83.33</v>
      </c>
      <c r="R24" s="5">
        <f t="shared" si="14"/>
        <v>5</v>
      </c>
      <c r="S24" s="5">
        <v>0</v>
      </c>
      <c r="T24" s="5">
        <f t="shared" si="15"/>
        <v>15</v>
      </c>
      <c r="U24" s="5">
        <f t="shared" si="16"/>
        <v>103.33</v>
      </c>
      <c r="V24" s="7">
        <v>0</v>
      </c>
    </row>
    <row r="25" spans="1:25" x14ac:dyDescent="0.25">
      <c r="A25">
        <v>3</v>
      </c>
      <c r="B25">
        <v>7</v>
      </c>
      <c r="C25" s="8">
        <v>44369</v>
      </c>
      <c r="D25" s="8">
        <f t="shared" si="1"/>
        <v>44377</v>
      </c>
      <c r="E25" s="5">
        <f t="shared" si="2"/>
        <v>83.33</v>
      </c>
      <c r="F25" s="5">
        <f t="shared" si="3"/>
        <v>5</v>
      </c>
      <c r="G25" s="5">
        <f t="shared" si="4"/>
        <v>416.68999999999983</v>
      </c>
      <c r="H25" s="5">
        <f t="shared" si="5"/>
        <v>0</v>
      </c>
      <c r="I25" s="5">
        <f t="shared" si="6"/>
        <v>0</v>
      </c>
      <c r="J25" s="5">
        <f t="shared" si="7"/>
        <v>0</v>
      </c>
      <c r="K25" s="5">
        <f t="shared" si="8"/>
        <v>0</v>
      </c>
      <c r="L25" s="5">
        <f t="shared" si="9"/>
        <v>0</v>
      </c>
      <c r="M25" s="5">
        <f t="shared" si="10"/>
        <v>0</v>
      </c>
      <c r="N25" s="5">
        <f t="shared" si="11"/>
        <v>0</v>
      </c>
      <c r="O25" s="5">
        <f t="shared" si="12"/>
        <v>0</v>
      </c>
      <c r="P25" s="5">
        <f t="shared" si="13"/>
        <v>0</v>
      </c>
      <c r="Q25" s="5">
        <f t="shared" si="14"/>
        <v>83.33</v>
      </c>
      <c r="R25" s="5">
        <f>F25+I25+L25+O25</f>
        <v>5</v>
      </c>
      <c r="S25" s="5">
        <v>0</v>
      </c>
      <c r="T25" s="5">
        <f t="shared" si="15"/>
        <v>15</v>
      </c>
      <c r="U25" s="5">
        <f>Q25+R25+S25+T25</f>
        <v>103.33</v>
      </c>
      <c r="V25" s="7">
        <v>0</v>
      </c>
    </row>
    <row r="26" spans="1:25" x14ac:dyDescent="0.25">
      <c r="A26">
        <v>4</v>
      </c>
      <c r="B26">
        <v>8</v>
      </c>
      <c r="C26" s="8">
        <v>44399</v>
      </c>
      <c r="D26" s="8">
        <f t="shared" si="1"/>
        <v>44408</v>
      </c>
      <c r="E26" s="5">
        <f t="shared" si="2"/>
        <v>83.33</v>
      </c>
      <c r="F26" s="5">
        <f t="shared" si="3"/>
        <v>5</v>
      </c>
      <c r="G26" s="5">
        <f t="shared" si="4"/>
        <v>333.35999999999984</v>
      </c>
      <c r="H26" s="5">
        <f t="shared" si="5"/>
        <v>0</v>
      </c>
      <c r="I26" s="5">
        <f t="shared" si="6"/>
        <v>0</v>
      </c>
      <c r="J26" s="5">
        <f t="shared" si="7"/>
        <v>0</v>
      </c>
      <c r="K26" s="5">
        <f t="shared" si="8"/>
        <v>0</v>
      </c>
      <c r="L26" s="5">
        <f t="shared" si="9"/>
        <v>0</v>
      </c>
      <c r="M26" s="5">
        <f t="shared" si="10"/>
        <v>0</v>
      </c>
      <c r="N26" s="5">
        <f t="shared" si="11"/>
        <v>0</v>
      </c>
      <c r="O26" s="5">
        <f t="shared" si="12"/>
        <v>0</v>
      </c>
      <c r="P26" s="5">
        <f t="shared" si="13"/>
        <v>0</v>
      </c>
      <c r="Q26" s="5">
        <f t="shared" si="14"/>
        <v>83.33</v>
      </c>
      <c r="R26" s="5">
        <f t="shared" si="14"/>
        <v>5</v>
      </c>
      <c r="S26" s="5">
        <v>0</v>
      </c>
      <c r="T26" s="5">
        <f t="shared" si="15"/>
        <v>15</v>
      </c>
      <c r="U26" s="5">
        <f t="shared" ref="U26:U30" si="17">Q26+R26+S26+T26</f>
        <v>103.33</v>
      </c>
      <c r="V26" s="7">
        <v>0</v>
      </c>
    </row>
    <row r="27" spans="1:25" x14ac:dyDescent="0.25">
      <c r="A27">
        <v>5</v>
      </c>
      <c r="B27">
        <v>9</v>
      </c>
      <c r="C27" s="8">
        <v>44430</v>
      </c>
      <c r="D27" s="8">
        <f t="shared" si="1"/>
        <v>44439</v>
      </c>
      <c r="E27" s="5">
        <f t="shared" si="2"/>
        <v>83.33</v>
      </c>
      <c r="F27" s="5">
        <f t="shared" si="3"/>
        <v>5</v>
      </c>
      <c r="G27" s="5">
        <f t="shared" si="4"/>
        <v>250.02999999999986</v>
      </c>
      <c r="H27" s="5">
        <f t="shared" si="5"/>
        <v>0</v>
      </c>
      <c r="I27" s="5">
        <f t="shared" si="6"/>
        <v>0</v>
      </c>
      <c r="J27" s="5">
        <f t="shared" si="7"/>
        <v>0</v>
      </c>
      <c r="K27" s="5">
        <f t="shared" si="8"/>
        <v>0</v>
      </c>
      <c r="L27" s="5">
        <f t="shared" si="9"/>
        <v>0</v>
      </c>
      <c r="M27" s="5">
        <f t="shared" si="10"/>
        <v>0</v>
      </c>
      <c r="N27" s="5">
        <f t="shared" si="11"/>
        <v>0</v>
      </c>
      <c r="O27" s="5">
        <f t="shared" si="12"/>
        <v>0</v>
      </c>
      <c r="P27" s="5">
        <f t="shared" si="13"/>
        <v>0</v>
      </c>
      <c r="Q27" s="5">
        <f t="shared" si="14"/>
        <v>83.33</v>
      </c>
      <c r="R27" s="5">
        <f t="shared" si="14"/>
        <v>5</v>
      </c>
      <c r="S27" s="5">
        <v>0</v>
      </c>
      <c r="T27" s="5">
        <f t="shared" si="15"/>
        <v>15</v>
      </c>
      <c r="U27" s="5">
        <f t="shared" si="17"/>
        <v>103.33</v>
      </c>
      <c r="V27" s="7">
        <v>0</v>
      </c>
    </row>
    <row r="28" spans="1:25" x14ac:dyDescent="0.25">
      <c r="A28">
        <v>6</v>
      </c>
      <c r="B28">
        <v>10</v>
      </c>
      <c r="C28" s="8">
        <v>44461</v>
      </c>
      <c r="D28" s="8">
        <f t="shared" si="1"/>
        <v>44469</v>
      </c>
      <c r="E28" s="5">
        <f t="shared" si="2"/>
        <v>83.33</v>
      </c>
      <c r="F28" s="5">
        <f t="shared" si="3"/>
        <v>5</v>
      </c>
      <c r="G28" s="5">
        <f t="shared" si="4"/>
        <v>166.69999999999987</v>
      </c>
      <c r="H28" s="5">
        <f t="shared" si="5"/>
        <v>0</v>
      </c>
      <c r="I28" s="5">
        <f t="shared" si="6"/>
        <v>0</v>
      </c>
      <c r="J28" s="5">
        <f t="shared" si="7"/>
        <v>0</v>
      </c>
      <c r="K28" s="5">
        <f t="shared" si="8"/>
        <v>0</v>
      </c>
      <c r="L28" s="5">
        <f t="shared" si="9"/>
        <v>0</v>
      </c>
      <c r="M28" s="5">
        <f t="shared" si="10"/>
        <v>0</v>
      </c>
      <c r="N28" s="5">
        <f t="shared" si="11"/>
        <v>0</v>
      </c>
      <c r="O28" s="5">
        <f t="shared" si="12"/>
        <v>0</v>
      </c>
      <c r="P28" s="5">
        <f t="shared" si="13"/>
        <v>0</v>
      </c>
      <c r="Q28" s="5">
        <f t="shared" si="14"/>
        <v>83.33</v>
      </c>
      <c r="R28" s="5">
        <f t="shared" si="14"/>
        <v>5</v>
      </c>
      <c r="S28" s="5">
        <v>0</v>
      </c>
      <c r="T28" s="5">
        <f t="shared" si="15"/>
        <v>15</v>
      </c>
      <c r="U28" s="5">
        <f t="shared" si="17"/>
        <v>103.33</v>
      </c>
      <c r="V28" s="7">
        <v>0</v>
      </c>
    </row>
    <row r="29" spans="1:25" x14ac:dyDescent="0.25">
      <c r="B29">
        <v>11</v>
      </c>
      <c r="C29" s="8">
        <v>44491</v>
      </c>
      <c r="D29" s="8">
        <f t="shared" si="1"/>
        <v>44500</v>
      </c>
      <c r="E29" s="5">
        <f t="shared" si="2"/>
        <v>83.33</v>
      </c>
      <c r="F29" s="5">
        <f t="shared" si="3"/>
        <v>5</v>
      </c>
      <c r="G29" s="5">
        <f t="shared" si="4"/>
        <v>83.369999999999877</v>
      </c>
      <c r="H29" s="5">
        <f t="shared" si="5"/>
        <v>0</v>
      </c>
      <c r="I29" s="5">
        <f t="shared" si="6"/>
        <v>0</v>
      </c>
      <c r="J29" s="5">
        <f t="shared" si="7"/>
        <v>0</v>
      </c>
      <c r="K29" s="5">
        <f t="shared" si="8"/>
        <v>0</v>
      </c>
      <c r="L29" s="5">
        <f t="shared" si="9"/>
        <v>0</v>
      </c>
      <c r="M29" s="5">
        <f t="shared" si="10"/>
        <v>0</v>
      </c>
      <c r="N29" s="5">
        <f t="shared" si="11"/>
        <v>0</v>
      </c>
      <c r="O29" s="5">
        <f t="shared" si="12"/>
        <v>0</v>
      </c>
      <c r="P29" s="5">
        <f t="shared" si="13"/>
        <v>0</v>
      </c>
      <c r="Q29" s="5">
        <f t="shared" si="14"/>
        <v>83.33</v>
      </c>
      <c r="R29" s="5">
        <f t="shared" si="14"/>
        <v>5</v>
      </c>
      <c r="S29" s="5">
        <v>0</v>
      </c>
      <c r="T29" s="5">
        <f t="shared" si="15"/>
        <v>15</v>
      </c>
      <c r="U29" s="5">
        <f t="shared" si="17"/>
        <v>103.33</v>
      </c>
      <c r="V29" s="7">
        <v>0</v>
      </c>
    </row>
    <row r="30" spans="1:25" x14ac:dyDescent="0.25">
      <c r="B30">
        <v>12</v>
      </c>
      <c r="C30" s="8">
        <v>44522</v>
      </c>
      <c r="D30" s="8">
        <f t="shared" si="1"/>
        <v>44530</v>
      </c>
      <c r="E30" s="5">
        <f>G29</f>
        <v>83.369999999999877</v>
      </c>
      <c r="F30" s="5">
        <f t="shared" si="3"/>
        <v>5</v>
      </c>
      <c r="G30" s="5">
        <f t="shared" si="4"/>
        <v>0</v>
      </c>
      <c r="H30" s="5">
        <f t="shared" si="5"/>
        <v>0</v>
      </c>
      <c r="I30" s="5">
        <f t="shared" si="6"/>
        <v>0</v>
      </c>
      <c r="J30" s="5">
        <f t="shared" si="7"/>
        <v>0</v>
      </c>
      <c r="K30" s="5">
        <f t="shared" si="8"/>
        <v>0</v>
      </c>
      <c r="L30" s="5">
        <f t="shared" si="9"/>
        <v>0</v>
      </c>
      <c r="M30" s="5">
        <f t="shared" si="10"/>
        <v>0</v>
      </c>
      <c r="N30" s="5">
        <f t="shared" si="11"/>
        <v>0</v>
      </c>
      <c r="O30" s="5">
        <f t="shared" si="12"/>
        <v>0</v>
      </c>
      <c r="P30" s="5">
        <f t="shared" si="13"/>
        <v>0</v>
      </c>
      <c r="Q30" s="5">
        <f t="shared" si="14"/>
        <v>83.369999999999877</v>
      </c>
      <c r="R30" s="5">
        <f t="shared" si="14"/>
        <v>5</v>
      </c>
      <c r="S30" s="5">
        <v>0</v>
      </c>
      <c r="T30" s="5">
        <f t="shared" si="15"/>
        <v>14.960000000000122</v>
      </c>
      <c r="U30" s="5">
        <f t="shared" si="17"/>
        <v>103.33</v>
      </c>
      <c r="V30" s="7">
        <v>0</v>
      </c>
    </row>
    <row r="31" spans="1:25" x14ac:dyDescent="0.25">
      <c r="B31">
        <v>13</v>
      </c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5" x14ac:dyDescent="0.25">
      <c r="B32">
        <v>14</v>
      </c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x14ac:dyDescent="0.25">
      <c r="B33">
        <v>15</v>
      </c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x14ac:dyDescent="0.25">
      <c r="B34">
        <v>16</v>
      </c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x14ac:dyDescent="0.25">
      <c r="B35">
        <v>17</v>
      </c>
      <c r="C35" s="8"/>
      <c r="D35" s="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x14ac:dyDescent="0.25">
      <c r="B36">
        <v>18</v>
      </c>
      <c r="C36" s="8"/>
      <c r="D36" s="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2:21" x14ac:dyDescent="0.25">
      <c r="B37">
        <v>19</v>
      </c>
      <c r="C37" s="8"/>
      <c r="D37" s="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2:21" x14ac:dyDescent="0.25">
      <c r="B38">
        <v>20</v>
      </c>
      <c r="C38" s="8"/>
      <c r="D38" s="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2:21" x14ac:dyDescent="0.25">
      <c r="B39">
        <v>21</v>
      </c>
      <c r="C39" s="8"/>
      <c r="D39" s="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2:21" x14ac:dyDescent="0.25">
      <c r="B40">
        <v>22</v>
      </c>
      <c r="C40" s="8"/>
      <c r="D40" s="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2:21" x14ac:dyDescent="0.25">
      <c r="B41">
        <v>23</v>
      </c>
      <c r="C41" s="8"/>
      <c r="D41" s="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2:21" x14ac:dyDescent="0.25">
      <c r="B42">
        <v>24</v>
      </c>
      <c r="C42" s="8"/>
      <c r="D42" s="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2:21" x14ac:dyDescent="0.25">
      <c r="B43">
        <v>25</v>
      </c>
      <c r="C43" s="8"/>
      <c r="D43" s="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2:21" x14ac:dyDescent="0.25">
      <c r="B44">
        <v>26</v>
      </c>
      <c r="C44" s="8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2:21" x14ac:dyDescent="0.25">
      <c r="B45">
        <v>27</v>
      </c>
      <c r="C45" s="8"/>
      <c r="D45" s="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2:21" x14ac:dyDescent="0.25">
      <c r="B46">
        <v>28</v>
      </c>
      <c r="C46" s="8"/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2:21" x14ac:dyDescent="0.25">
      <c r="B47">
        <v>29</v>
      </c>
      <c r="C47" s="8"/>
      <c r="D47" s="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2:21" x14ac:dyDescent="0.25">
      <c r="B48">
        <v>30</v>
      </c>
      <c r="C48" s="8"/>
      <c r="D48" s="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2:21" x14ac:dyDescent="0.25">
      <c r="B49">
        <v>31</v>
      </c>
      <c r="C49" s="8"/>
      <c r="D49" s="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2:21" x14ac:dyDescent="0.25">
      <c r="B50">
        <v>32</v>
      </c>
      <c r="C50" s="8"/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2:21" x14ac:dyDescent="0.25">
      <c r="B51">
        <v>33</v>
      </c>
      <c r="C51" s="8"/>
      <c r="D51" s="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2:21" x14ac:dyDescent="0.25">
      <c r="B52">
        <v>34</v>
      </c>
      <c r="C52" s="8"/>
      <c r="D52" s="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2:21" x14ac:dyDescent="0.25">
      <c r="B53">
        <v>35</v>
      </c>
      <c r="C53" s="8"/>
      <c r="D53" s="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2:21" x14ac:dyDescent="0.25">
      <c r="B54">
        <v>36</v>
      </c>
      <c r="C54" s="8"/>
      <c r="D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2:21" x14ac:dyDescent="0.25">
      <c r="B55">
        <v>37</v>
      </c>
      <c r="C55" s="8"/>
      <c r="D55" s="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2:21" x14ac:dyDescent="0.25">
      <c r="B56">
        <v>38</v>
      </c>
      <c r="C56" s="8"/>
      <c r="D56" s="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2:21" x14ac:dyDescent="0.25">
      <c r="B57">
        <v>39</v>
      </c>
      <c r="C57" s="8"/>
      <c r="D57" s="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2:21" x14ac:dyDescent="0.25">
      <c r="B58">
        <v>40</v>
      </c>
      <c r="C58" s="8"/>
      <c r="D58" s="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2:21" x14ac:dyDescent="0.25">
      <c r="B59">
        <v>41</v>
      </c>
      <c r="C59" s="8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2:21" x14ac:dyDescent="0.25">
      <c r="B60">
        <v>42</v>
      </c>
      <c r="C60" s="8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2:21" x14ac:dyDescent="0.25">
      <c r="B61">
        <v>43</v>
      </c>
      <c r="C61" s="8"/>
      <c r="D61" s="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2:21" x14ac:dyDescent="0.25">
      <c r="B62">
        <v>44</v>
      </c>
      <c r="C62" s="8"/>
      <c r="D62" s="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2:21" x14ac:dyDescent="0.25">
      <c r="B63">
        <v>45</v>
      </c>
      <c r="C63" s="8"/>
      <c r="D63" s="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2:21" x14ac:dyDescent="0.25">
      <c r="B64">
        <v>46</v>
      </c>
      <c r="C64" s="8"/>
      <c r="D64" s="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2:21" x14ac:dyDescent="0.25">
      <c r="B65">
        <v>47</v>
      </c>
      <c r="C65" s="8"/>
      <c r="D65" s="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2:21" x14ac:dyDescent="0.25">
      <c r="B66">
        <v>48</v>
      </c>
      <c r="C66" s="8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62AC-6555-4F61-BCF3-2C780C336EDA}">
  <dimension ref="B1:Y66"/>
  <sheetViews>
    <sheetView topLeftCell="A4" zoomScale="90" zoomScaleNormal="90" workbookViewId="0">
      <selection activeCell="C18" sqref="C18:D30"/>
    </sheetView>
  </sheetViews>
  <sheetFormatPr defaultColWidth="8.85546875" defaultRowHeight="15" x14ac:dyDescent="0.25"/>
  <cols>
    <col min="1" max="1" width="5.85546875" customWidth="1"/>
    <col min="3" max="3" width="11.42578125" customWidth="1"/>
    <col min="4" max="4" width="12.5703125" customWidth="1"/>
    <col min="5" max="5" width="12.28515625" customWidth="1"/>
    <col min="6" max="6" width="12.5703125" bestFit="1" customWidth="1"/>
    <col min="7" max="7" width="11.28515625" bestFit="1" customWidth="1"/>
    <col min="8" max="8" width="11.5703125" customWidth="1"/>
    <col min="9" max="14" width="6.7109375" bestFit="1" customWidth="1"/>
    <col min="15" max="15" width="9" bestFit="1" customWidth="1"/>
    <col min="16" max="16" width="6.7109375" bestFit="1" customWidth="1"/>
    <col min="17" max="17" width="11.42578125" customWidth="1"/>
    <col min="18" max="18" width="7.85546875" bestFit="1" customWidth="1"/>
    <col min="19" max="19" width="8.7109375" customWidth="1"/>
    <col min="20" max="20" width="10.28515625" bestFit="1" customWidth="1"/>
    <col min="23" max="23" width="8.85546875" bestFit="1" customWidth="1"/>
    <col min="24" max="24" width="10.140625" bestFit="1" customWidth="1"/>
    <col min="25" max="25" width="11.28515625" bestFit="1" customWidth="1"/>
    <col min="26" max="26" width="12.7109375" bestFit="1" customWidth="1"/>
  </cols>
  <sheetData>
    <row r="1" spans="2:20" ht="48" customHeight="1" x14ac:dyDescent="0.7">
      <c r="C1" s="1" t="s">
        <v>29</v>
      </c>
    </row>
    <row r="2" spans="2:20" x14ac:dyDescent="0.25">
      <c r="B2" t="s">
        <v>0</v>
      </c>
    </row>
    <row r="3" spans="2:20" x14ac:dyDescent="0.25">
      <c r="D3" t="s">
        <v>1</v>
      </c>
      <c r="E3" s="2" t="s">
        <v>2</v>
      </c>
      <c r="F3" s="9" t="s">
        <v>3</v>
      </c>
      <c r="G3" t="s">
        <v>4</v>
      </c>
      <c r="H3" t="s">
        <v>5</v>
      </c>
    </row>
    <row r="4" spans="2:20" x14ac:dyDescent="0.25">
      <c r="C4" t="s">
        <v>6</v>
      </c>
      <c r="D4">
        <v>1000</v>
      </c>
      <c r="E4" s="3">
        <v>8.5000000000000006E-2</v>
      </c>
      <c r="F4" s="10">
        <f>($E$4+1)^(1/12)-1</f>
        <v>6.8214933659622723E-3</v>
      </c>
      <c r="G4" s="5">
        <f>ROUND(PMT((1+$E$4)^(1/12)-1,H4,-$D$4),2)</f>
        <v>87.07</v>
      </c>
      <c r="H4">
        <v>12</v>
      </c>
      <c r="L4" s="5"/>
      <c r="N4" s="5"/>
    </row>
    <row r="5" spans="2:20" x14ac:dyDescent="0.25">
      <c r="C5" t="s">
        <v>7</v>
      </c>
      <c r="D5">
        <v>0</v>
      </c>
      <c r="E5" s="3">
        <v>0.08</v>
      </c>
      <c r="F5" s="10">
        <f>($E$5+1)^(1/12)-1</f>
        <v>6.4340301100034303E-3</v>
      </c>
      <c r="G5" s="5">
        <f>ROUND(PMT((1+$E$5)^(1/12)-1,H5,-$D$5),2)</f>
        <v>0</v>
      </c>
      <c r="H5">
        <v>12</v>
      </c>
      <c r="L5" s="4"/>
      <c r="M5" s="7"/>
      <c r="N5" s="5"/>
    </row>
    <row r="6" spans="2:20" x14ac:dyDescent="0.25">
      <c r="C6" t="s">
        <v>8</v>
      </c>
      <c r="D6">
        <v>0</v>
      </c>
      <c r="E6" s="3">
        <v>7.4999999999999997E-2</v>
      </c>
      <c r="F6" s="10">
        <f>($E$6+1)^(1/12)-1</f>
        <v>6.0449190242917172E-3</v>
      </c>
      <c r="G6" s="5">
        <f>ROUND(PMT((1+$E$6)^(1/12)-1,H6,-$D$6),2)</f>
        <v>0</v>
      </c>
      <c r="H6">
        <v>12</v>
      </c>
      <c r="L6" s="4"/>
      <c r="M6" s="7"/>
      <c r="N6" s="5"/>
    </row>
    <row r="7" spans="2:20" x14ac:dyDescent="0.25">
      <c r="C7" t="s">
        <v>9</v>
      </c>
      <c r="D7">
        <v>0</v>
      </c>
      <c r="E7" s="3">
        <v>0.1</v>
      </c>
      <c r="F7" s="10">
        <f>($E$7+1)^(1/12)-1</f>
        <v>7.9741404289037643E-3</v>
      </c>
      <c r="G7" s="5">
        <f>ROUND(PMT((1+$E$7)^(1/12)-1,H7,-$D$7),2)</f>
        <v>0</v>
      </c>
      <c r="H7">
        <v>12</v>
      </c>
      <c r="L7" s="4"/>
      <c r="M7" s="7"/>
      <c r="N7" s="5"/>
    </row>
    <row r="8" spans="2:20" x14ac:dyDescent="0.25">
      <c r="C8" t="s">
        <v>10</v>
      </c>
      <c r="D8">
        <v>1000</v>
      </c>
      <c r="E8" s="6">
        <v>0.38500000000000001</v>
      </c>
      <c r="G8" s="5">
        <f>ROUND(PMT((1+$E$8)^(1/12)-1,H8,-$D$8),2)</f>
        <v>98.98</v>
      </c>
      <c r="H8">
        <v>12</v>
      </c>
      <c r="M8" s="5"/>
      <c r="N8" s="5"/>
    </row>
    <row r="16" spans="2:20" x14ac:dyDescent="0.25">
      <c r="C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2:25" x14ac:dyDescent="0.25">
      <c r="C17" s="8" t="s">
        <v>11</v>
      </c>
      <c r="D17" t="s">
        <v>12</v>
      </c>
      <c r="E17" t="s">
        <v>13</v>
      </c>
      <c r="F17" t="s">
        <v>14</v>
      </c>
      <c r="G17" t="s">
        <v>15</v>
      </c>
      <c r="H17" t="s">
        <v>16</v>
      </c>
      <c r="I17" t="s">
        <v>17</v>
      </c>
      <c r="J17" t="s">
        <v>18</v>
      </c>
      <c r="K17" t="s">
        <v>19</v>
      </c>
      <c r="L17" t="s">
        <v>20</v>
      </c>
      <c r="M17" t="s">
        <v>18</v>
      </c>
      <c r="N17" t="s">
        <v>21</v>
      </c>
      <c r="O17" t="s">
        <v>22</v>
      </c>
      <c r="P17" t="s">
        <v>23</v>
      </c>
      <c r="Q17" t="s">
        <v>24</v>
      </c>
      <c r="R17" t="s">
        <v>25</v>
      </c>
      <c r="S17" t="s">
        <v>26</v>
      </c>
      <c r="T17" t="s">
        <v>27</v>
      </c>
      <c r="U17" t="s">
        <v>28</v>
      </c>
      <c r="V17" t="s">
        <v>31</v>
      </c>
      <c r="W17" t="s">
        <v>32</v>
      </c>
      <c r="X17" t="s">
        <v>33</v>
      </c>
    </row>
    <row r="18" spans="2:25" x14ac:dyDescent="0.25">
      <c r="C18" s="8">
        <v>44161</v>
      </c>
      <c r="D18" s="8">
        <f t="shared" ref="D18:D30" si="0">EOMONTH(C18,0)</f>
        <v>44165</v>
      </c>
      <c r="E18" s="5">
        <f>SUM(E19:E66)</f>
        <v>1000</v>
      </c>
      <c r="F18" s="5">
        <f>SUM(F19:F66)</f>
        <v>44.839999999999961</v>
      </c>
      <c r="G18">
        <f>D4</f>
        <v>1000</v>
      </c>
      <c r="H18" s="5">
        <f>SUM(H19:H66)</f>
        <v>0</v>
      </c>
      <c r="I18" s="5">
        <f>SUM(I19:I66)</f>
        <v>0</v>
      </c>
      <c r="J18">
        <f>D5</f>
        <v>0</v>
      </c>
      <c r="K18" s="5">
        <f>SUM(K19:K66)</f>
        <v>0</v>
      </c>
      <c r="L18" s="5">
        <f>SUM(L19:L66)</f>
        <v>0</v>
      </c>
      <c r="M18">
        <f>D6</f>
        <v>0</v>
      </c>
      <c r="N18" s="5">
        <f>SUM(N19:N66)</f>
        <v>0</v>
      </c>
      <c r="O18" s="5">
        <f>SUM(O19:O66)</f>
        <v>0</v>
      </c>
      <c r="P18">
        <f>D7</f>
        <v>0</v>
      </c>
      <c r="Q18" s="5">
        <f>SUM(Q19:Q66)</f>
        <v>1000</v>
      </c>
      <c r="R18" s="5">
        <f>SUM(R19:R66)</f>
        <v>44.839999999999961</v>
      </c>
      <c r="S18" s="5">
        <f>SUM(S19:S66)</f>
        <v>0</v>
      </c>
      <c r="T18" s="5">
        <f>SUM(T19:T66)</f>
        <v>142.92000000000013</v>
      </c>
      <c r="V18" s="5">
        <f>(F19/(C19-C18)*(D18-C18))</f>
        <v>1.0492307692307692</v>
      </c>
    </row>
    <row r="19" spans="2:25" s="11" customFormat="1" x14ac:dyDescent="0.25">
      <c r="B19" s="11">
        <v>1</v>
      </c>
      <c r="C19" s="12">
        <v>44187</v>
      </c>
      <c r="D19" s="12">
        <f>EOMONTH(C19,0)</f>
        <v>44196</v>
      </c>
      <c r="E19" s="13">
        <f>$G$4-F19</f>
        <v>80.25</v>
      </c>
      <c r="F19" s="13">
        <f>ROUND((($E$4+1)^(1/12)-1)*G18,2)</f>
        <v>6.82</v>
      </c>
      <c r="G19" s="13">
        <f>G18-E19</f>
        <v>919.75</v>
      </c>
      <c r="H19" s="13">
        <f>$G$5-I19</f>
        <v>0</v>
      </c>
      <c r="I19" s="13">
        <f>ROUND((($E$5+1)^(1/12)-1)*J18,2)</f>
        <v>0</v>
      </c>
      <c r="J19" s="13">
        <f>J18-H19</f>
        <v>0</v>
      </c>
      <c r="K19" s="13">
        <f>$G$6-L19</f>
        <v>0</v>
      </c>
      <c r="L19" s="13">
        <f>ROUND((($E$6+1)^(1/12)-1)*M18,2)</f>
        <v>0</v>
      </c>
      <c r="M19" s="13">
        <f>M18-K19</f>
        <v>0</v>
      </c>
      <c r="N19" s="13">
        <f>$G$7-O19</f>
        <v>0</v>
      </c>
      <c r="O19" s="13">
        <f>ROUND((($E$7+1)^(1/12)-1)*P18,2)</f>
        <v>0</v>
      </c>
      <c r="P19" s="13">
        <f>P18-N19</f>
        <v>0</v>
      </c>
      <c r="Q19" s="13">
        <f>E19+H19+K19+N19</f>
        <v>80.25</v>
      </c>
      <c r="R19" s="13">
        <f>F19+I19+L19+O19</f>
        <v>6.82</v>
      </c>
      <c r="S19" s="13">
        <v>0</v>
      </c>
      <c r="T19" s="13">
        <f>$G$8-Q19-R19-S19</f>
        <v>11.910000000000004</v>
      </c>
      <c r="U19" s="13">
        <f>Q19+R19+S19+T19</f>
        <v>98.97999999999999</v>
      </c>
      <c r="V19" s="13">
        <f>(F20/(C20-C19)*(D19-C19))</f>
        <v>1.8203225806451611</v>
      </c>
      <c r="W19" s="13">
        <f>(F20/(C20-C19)*(Y19-C19-1))</f>
        <v>0.20225806451612902</v>
      </c>
      <c r="X19" s="13">
        <f>(T20/(C20-C19)*(Y19-C19-1))</f>
        <v>0.38419354838709702</v>
      </c>
      <c r="Y19" s="12">
        <v>44189</v>
      </c>
    </row>
    <row r="20" spans="2:25" x14ac:dyDescent="0.25">
      <c r="B20">
        <v>2</v>
      </c>
      <c r="C20" s="8">
        <v>44218</v>
      </c>
      <c r="D20" s="8">
        <f t="shared" si="0"/>
        <v>44227</v>
      </c>
      <c r="E20" s="5">
        <f>$G$4-F20</f>
        <v>80.8</v>
      </c>
      <c r="F20" s="5">
        <f>ROUND((($E$4+1)^(1/12)-1)*G19,2)</f>
        <v>6.27</v>
      </c>
      <c r="G20" s="5">
        <f t="shared" ref="G20:G30" si="1">G19-E20</f>
        <v>838.95</v>
      </c>
      <c r="H20" s="5">
        <f t="shared" ref="H20:H30" si="2">$G$5-I20</f>
        <v>0</v>
      </c>
      <c r="I20" s="5">
        <f t="shared" ref="I20:I30" si="3">ROUND((($E$5+1)^(1/12)-1)*J19,2)</f>
        <v>0</v>
      </c>
      <c r="J20" s="5">
        <f t="shared" ref="J20:J30" si="4">J19-H20</f>
        <v>0</v>
      </c>
      <c r="K20" s="5">
        <f t="shared" ref="K20:K30" si="5">$G$6-L20</f>
        <v>0</v>
      </c>
      <c r="L20" s="5">
        <f t="shared" ref="L20:L30" si="6">ROUND((($E$6+1)^(1/12)-1)*M19,2)</f>
        <v>0</v>
      </c>
      <c r="M20" s="5">
        <f t="shared" ref="M20:M30" si="7">M19-K20</f>
        <v>0</v>
      </c>
      <c r="N20" s="5">
        <f t="shared" ref="N20:N30" si="8">$G$7-O20</f>
        <v>0</v>
      </c>
      <c r="O20" s="5">
        <f t="shared" ref="O20:O30" si="9">ROUND((($E$7+1)^(1/12)-1)*P19,2)</f>
        <v>0</v>
      </c>
      <c r="P20" s="5">
        <f t="shared" ref="P20:P30" si="10">P19-N20</f>
        <v>0</v>
      </c>
      <c r="Q20" s="5">
        <f t="shared" ref="Q20:R30" si="11">E20+H20+K20+N20</f>
        <v>80.8</v>
      </c>
      <c r="R20" s="5">
        <f>F20+I20+L20+O20</f>
        <v>6.27</v>
      </c>
      <c r="S20" s="5">
        <v>0</v>
      </c>
      <c r="T20" s="5">
        <f t="shared" ref="T20:T30" si="12">$G$8-Q20-R20-S20</f>
        <v>11.910000000000007</v>
      </c>
      <c r="U20" s="5">
        <f>Q20+R20+S20+T20</f>
        <v>98.98</v>
      </c>
      <c r="V20" s="5">
        <f t="shared" ref="V20:V30" si="13">(F21/(C21-C20)*(D20-C20))</f>
        <v>1.6606451612903226</v>
      </c>
    </row>
    <row r="21" spans="2:25" s="11" customFormat="1" x14ac:dyDescent="0.25">
      <c r="B21" s="11">
        <v>3</v>
      </c>
      <c r="C21" s="12">
        <v>44249</v>
      </c>
      <c r="D21" s="12">
        <f t="shared" si="0"/>
        <v>44255</v>
      </c>
      <c r="E21" s="13">
        <f t="shared" ref="E21:E29" si="14">$G$4-F21</f>
        <v>81.349999999999994</v>
      </c>
      <c r="F21" s="13">
        <f t="shared" ref="F21:F29" si="15">ROUND((($E$4+1)^(1/12)-1)*G20,2)</f>
        <v>5.72</v>
      </c>
      <c r="G21" s="13">
        <f t="shared" si="1"/>
        <v>757.6</v>
      </c>
      <c r="H21" s="13">
        <f t="shared" si="2"/>
        <v>0</v>
      </c>
      <c r="I21" s="13">
        <f t="shared" si="3"/>
        <v>0</v>
      </c>
      <c r="J21" s="13">
        <f t="shared" si="4"/>
        <v>0</v>
      </c>
      <c r="K21" s="13">
        <f t="shared" si="5"/>
        <v>0</v>
      </c>
      <c r="L21" s="13">
        <f t="shared" si="6"/>
        <v>0</v>
      </c>
      <c r="M21" s="13">
        <f t="shared" si="7"/>
        <v>0</v>
      </c>
      <c r="N21" s="13">
        <f t="shared" si="8"/>
        <v>0</v>
      </c>
      <c r="O21" s="13">
        <f t="shared" si="9"/>
        <v>0</v>
      </c>
      <c r="P21" s="13">
        <f t="shared" si="10"/>
        <v>0</v>
      </c>
      <c r="Q21" s="13">
        <f t="shared" si="11"/>
        <v>81.349999999999994</v>
      </c>
      <c r="R21" s="13">
        <f t="shared" si="11"/>
        <v>5.72</v>
      </c>
      <c r="S21" s="13">
        <v>0</v>
      </c>
      <c r="T21" s="13">
        <f t="shared" si="12"/>
        <v>11.910000000000011</v>
      </c>
      <c r="U21" s="13">
        <f t="shared" ref="U21:U24" si="16">Q21+R21+S21+T21</f>
        <v>98.98</v>
      </c>
      <c r="V21" s="13">
        <f t="shared" si="13"/>
        <v>1.1078571428571429</v>
      </c>
      <c r="W21" s="13">
        <f>(F22/(C22-C21)*(Y21-C21-1))</f>
        <v>1.2925</v>
      </c>
      <c r="X21" s="13">
        <f>(T22/(C22-C21)*(Y21-C21-1))</f>
        <v>2.9775000000000031</v>
      </c>
      <c r="Y21" s="12">
        <v>44257</v>
      </c>
    </row>
    <row r="22" spans="2:25" s="14" customFormat="1" x14ac:dyDescent="0.25">
      <c r="B22" s="14">
        <v>4</v>
      </c>
      <c r="C22" s="15">
        <v>44277</v>
      </c>
      <c r="D22" s="15">
        <f t="shared" si="0"/>
        <v>44286</v>
      </c>
      <c r="E22" s="16">
        <f t="shared" si="14"/>
        <v>81.899999999999991</v>
      </c>
      <c r="F22" s="16">
        <f t="shared" si="15"/>
        <v>5.17</v>
      </c>
      <c r="G22" s="16">
        <f t="shared" si="1"/>
        <v>675.7</v>
      </c>
      <c r="H22" s="16">
        <f t="shared" si="2"/>
        <v>0</v>
      </c>
      <c r="I22" s="16">
        <f t="shared" si="3"/>
        <v>0</v>
      </c>
      <c r="J22" s="16">
        <f t="shared" si="4"/>
        <v>0</v>
      </c>
      <c r="K22" s="16">
        <f t="shared" si="5"/>
        <v>0</v>
      </c>
      <c r="L22" s="16">
        <f t="shared" si="6"/>
        <v>0</v>
      </c>
      <c r="M22" s="16">
        <f t="shared" si="7"/>
        <v>0</v>
      </c>
      <c r="N22" s="16">
        <f t="shared" si="8"/>
        <v>0</v>
      </c>
      <c r="O22" s="16">
        <f t="shared" si="9"/>
        <v>0</v>
      </c>
      <c r="P22" s="16">
        <f t="shared" si="10"/>
        <v>0</v>
      </c>
      <c r="Q22" s="16">
        <f t="shared" si="11"/>
        <v>81.899999999999991</v>
      </c>
      <c r="R22" s="16">
        <f t="shared" si="11"/>
        <v>5.17</v>
      </c>
      <c r="S22" s="16">
        <v>0</v>
      </c>
      <c r="T22" s="16">
        <f t="shared" si="12"/>
        <v>11.910000000000013</v>
      </c>
      <c r="U22" s="16">
        <f t="shared" si="16"/>
        <v>98.98</v>
      </c>
      <c r="V22" s="16">
        <f t="shared" si="13"/>
        <v>1.3383870967741935</v>
      </c>
    </row>
    <row r="23" spans="2:25" x14ac:dyDescent="0.25">
      <c r="B23">
        <v>5</v>
      </c>
      <c r="C23" s="8">
        <v>44308</v>
      </c>
      <c r="D23" s="8">
        <f t="shared" si="0"/>
        <v>44316</v>
      </c>
      <c r="E23" s="5">
        <f t="shared" si="14"/>
        <v>82.46</v>
      </c>
      <c r="F23" s="5">
        <f t="shared" si="15"/>
        <v>4.6100000000000003</v>
      </c>
      <c r="G23" s="5">
        <f t="shared" si="1"/>
        <v>593.24</v>
      </c>
      <c r="H23" s="5">
        <f t="shared" si="2"/>
        <v>0</v>
      </c>
      <c r="I23" s="5">
        <f t="shared" si="3"/>
        <v>0</v>
      </c>
      <c r="J23" s="5">
        <f t="shared" si="4"/>
        <v>0</v>
      </c>
      <c r="K23" s="5">
        <f t="shared" si="5"/>
        <v>0</v>
      </c>
      <c r="L23" s="5">
        <f t="shared" si="6"/>
        <v>0</v>
      </c>
      <c r="M23" s="5">
        <f t="shared" si="7"/>
        <v>0</v>
      </c>
      <c r="N23" s="5">
        <f t="shared" si="8"/>
        <v>0</v>
      </c>
      <c r="O23" s="5">
        <f t="shared" si="9"/>
        <v>0</v>
      </c>
      <c r="P23" s="5">
        <f t="shared" si="10"/>
        <v>0</v>
      </c>
      <c r="Q23" s="5">
        <f t="shared" si="11"/>
        <v>82.46</v>
      </c>
      <c r="R23" s="5">
        <f t="shared" si="11"/>
        <v>4.6100000000000003</v>
      </c>
      <c r="S23" s="5">
        <v>0</v>
      </c>
      <c r="T23" s="5">
        <f t="shared" si="12"/>
        <v>11.910000000000011</v>
      </c>
      <c r="U23" s="5">
        <f t="shared" si="16"/>
        <v>98.98</v>
      </c>
      <c r="V23" s="5">
        <f t="shared" si="13"/>
        <v>1.0799999999999998</v>
      </c>
    </row>
    <row r="24" spans="2:25" x14ac:dyDescent="0.25">
      <c r="B24">
        <v>6</v>
      </c>
      <c r="C24" s="8">
        <v>44338</v>
      </c>
      <c r="D24" s="8">
        <f t="shared" si="0"/>
        <v>44347</v>
      </c>
      <c r="E24" s="5">
        <f t="shared" si="14"/>
        <v>83.02</v>
      </c>
      <c r="F24" s="5">
        <f t="shared" si="15"/>
        <v>4.05</v>
      </c>
      <c r="G24" s="5">
        <f>G23-E24</f>
        <v>510.22</v>
      </c>
      <c r="H24" s="5">
        <f t="shared" si="2"/>
        <v>0</v>
      </c>
      <c r="I24" s="5">
        <f t="shared" si="3"/>
        <v>0</v>
      </c>
      <c r="J24" s="5">
        <f t="shared" si="4"/>
        <v>0</v>
      </c>
      <c r="K24" s="5">
        <f t="shared" si="5"/>
        <v>0</v>
      </c>
      <c r="L24" s="5">
        <f t="shared" si="6"/>
        <v>0</v>
      </c>
      <c r="M24" s="5">
        <f t="shared" si="7"/>
        <v>0</v>
      </c>
      <c r="N24" s="5">
        <f t="shared" si="8"/>
        <v>0</v>
      </c>
      <c r="O24" s="5">
        <f t="shared" si="9"/>
        <v>0</v>
      </c>
      <c r="P24" s="5">
        <f t="shared" si="10"/>
        <v>0</v>
      </c>
      <c r="Q24" s="5">
        <f t="shared" si="11"/>
        <v>83.02</v>
      </c>
      <c r="R24" s="5">
        <f t="shared" si="11"/>
        <v>4.05</v>
      </c>
      <c r="S24" s="5">
        <v>0</v>
      </c>
      <c r="T24" s="5">
        <f t="shared" si="12"/>
        <v>11.910000000000007</v>
      </c>
      <c r="U24" s="5">
        <f t="shared" si="16"/>
        <v>98.98</v>
      </c>
      <c r="V24" s="5">
        <f t="shared" si="13"/>
        <v>1.0103225806451612</v>
      </c>
    </row>
    <row r="25" spans="2:25" x14ac:dyDescent="0.25">
      <c r="B25">
        <v>7</v>
      </c>
      <c r="C25" s="8">
        <v>44369</v>
      </c>
      <c r="D25" s="8">
        <f t="shared" si="0"/>
        <v>44377</v>
      </c>
      <c r="E25" s="5">
        <f t="shared" si="14"/>
        <v>83.589999999999989</v>
      </c>
      <c r="F25" s="5">
        <f t="shared" si="15"/>
        <v>3.48</v>
      </c>
      <c r="G25" s="5">
        <f t="shared" si="1"/>
        <v>426.63000000000005</v>
      </c>
      <c r="H25" s="5">
        <f t="shared" si="2"/>
        <v>0</v>
      </c>
      <c r="I25" s="5">
        <f t="shared" si="3"/>
        <v>0</v>
      </c>
      <c r="J25" s="5">
        <f t="shared" si="4"/>
        <v>0</v>
      </c>
      <c r="K25" s="5">
        <f t="shared" si="5"/>
        <v>0</v>
      </c>
      <c r="L25" s="5">
        <f t="shared" si="6"/>
        <v>0</v>
      </c>
      <c r="M25" s="5">
        <f t="shared" si="7"/>
        <v>0</v>
      </c>
      <c r="N25" s="5">
        <f t="shared" si="8"/>
        <v>0</v>
      </c>
      <c r="O25" s="5">
        <f t="shared" si="9"/>
        <v>0</v>
      </c>
      <c r="P25" s="5">
        <f t="shared" si="10"/>
        <v>0</v>
      </c>
      <c r="Q25" s="5">
        <f t="shared" si="11"/>
        <v>83.589999999999989</v>
      </c>
      <c r="R25" s="5">
        <f>F25+I25+L25+O25</f>
        <v>3.48</v>
      </c>
      <c r="S25" s="5">
        <v>0</v>
      </c>
      <c r="T25" s="5">
        <f t="shared" si="12"/>
        <v>11.910000000000014</v>
      </c>
      <c r="U25" s="5">
        <f>Q25+R25+S25+T25</f>
        <v>98.98</v>
      </c>
      <c r="V25" s="5">
        <f t="shared" si="13"/>
        <v>0.77600000000000002</v>
      </c>
    </row>
    <row r="26" spans="2:25" x14ac:dyDescent="0.25">
      <c r="B26">
        <v>8</v>
      </c>
      <c r="C26" s="8">
        <v>44399</v>
      </c>
      <c r="D26" s="8">
        <f t="shared" si="0"/>
        <v>44408</v>
      </c>
      <c r="E26" s="5">
        <f t="shared" si="14"/>
        <v>84.16</v>
      </c>
      <c r="F26" s="5">
        <f t="shared" si="15"/>
        <v>2.91</v>
      </c>
      <c r="G26" s="5">
        <f t="shared" si="1"/>
        <v>342.47</v>
      </c>
      <c r="H26" s="5">
        <f t="shared" si="2"/>
        <v>0</v>
      </c>
      <c r="I26" s="5">
        <f t="shared" si="3"/>
        <v>0</v>
      </c>
      <c r="J26" s="5">
        <f t="shared" si="4"/>
        <v>0</v>
      </c>
      <c r="K26" s="5">
        <f t="shared" si="5"/>
        <v>0</v>
      </c>
      <c r="L26" s="5">
        <f t="shared" si="6"/>
        <v>0</v>
      </c>
      <c r="M26" s="5">
        <f t="shared" si="7"/>
        <v>0</v>
      </c>
      <c r="N26" s="5">
        <f t="shared" si="8"/>
        <v>0</v>
      </c>
      <c r="O26" s="5">
        <f t="shared" si="9"/>
        <v>0</v>
      </c>
      <c r="P26" s="5">
        <f t="shared" si="10"/>
        <v>0</v>
      </c>
      <c r="Q26" s="5">
        <f t="shared" si="11"/>
        <v>84.16</v>
      </c>
      <c r="R26" s="5">
        <f t="shared" si="11"/>
        <v>2.91</v>
      </c>
      <c r="S26" s="5">
        <v>0</v>
      </c>
      <c r="T26" s="5">
        <f t="shared" si="12"/>
        <v>11.910000000000007</v>
      </c>
      <c r="U26" s="5">
        <f t="shared" ref="U26:U30" si="17">Q26+R26+S26+T26</f>
        <v>98.98</v>
      </c>
      <c r="V26" s="5">
        <f t="shared" si="13"/>
        <v>0.67935483870967739</v>
      </c>
    </row>
    <row r="27" spans="2:25" x14ac:dyDescent="0.25">
      <c r="B27">
        <v>9</v>
      </c>
      <c r="C27" s="8">
        <v>44430</v>
      </c>
      <c r="D27" s="8">
        <f t="shared" si="0"/>
        <v>44439</v>
      </c>
      <c r="E27" s="5">
        <f t="shared" si="14"/>
        <v>84.72999999999999</v>
      </c>
      <c r="F27" s="5">
        <f t="shared" si="15"/>
        <v>2.34</v>
      </c>
      <c r="G27" s="5">
        <f t="shared" si="1"/>
        <v>257.74</v>
      </c>
      <c r="H27" s="5">
        <f t="shared" si="2"/>
        <v>0</v>
      </c>
      <c r="I27" s="5">
        <f t="shared" si="3"/>
        <v>0</v>
      </c>
      <c r="J27" s="5">
        <f t="shared" si="4"/>
        <v>0</v>
      </c>
      <c r="K27" s="5">
        <f t="shared" si="5"/>
        <v>0</v>
      </c>
      <c r="L27" s="5">
        <f t="shared" si="6"/>
        <v>0</v>
      </c>
      <c r="M27" s="5">
        <f t="shared" si="7"/>
        <v>0</v>
      </c>
      <c r="N27" s="5">
        <f t="shared" si="8"/>
        <v>0</v>
      </c>
      <c r="O27" s="5">
        <f t="shared" si="9"/>
        <v>0</v>
      </c>
      <c r="P27" s="5">
        <f t="shared" si="10"/>
        <v>0</v>
      </c>
      <c r="Q27" s="5">
        <f t="shared" si="11"/>
        <v>84.72999999999999</v>
      </c>
      <c r="R27" s="5">
        <f t="shared" si="11"/>
        <v>2.34</v>
      </c>
      <c r="S27" s="5">
        <v>0</v>
      </c>
      <c r="T27" s="5">
        <f t="shared" si="12"/>
        <v>11.910000000000014</v>
      </c>
      <c r="U27" s="5">
        <f t="shared" si="17"/>
        <v>98.98</v>
      </c>
      <c r="V27" s="5">
        <f t="shared" si="13"/>
        <v>0.51096774193548389</v>
      </c>
    </row>
    <row r="28" spans="2:25" x14ac:dyDescent="0.25">
      <c r="B28">
        <v>10</v>
      </c>
      <c r="C28" s="8">
        <v>44461</v>
      </c>
      <c r="D28" s="8">
        <f t="shared" si="0"/>
        <v>44469</v>
      </c>
      <c r="E28" s="5">
        <f t="shared" si="14"/>
        <v>85.309999999999988</v>
      </c>
      <c r="F28" s="5">
        <f t="shared" si="15"/>
        <v>1.76</v>
      </c>
      <c r="G28" s="5">
        <f t="shared" si="1"/>
        <v>172.43</v>
      </c>
      <c r="H28" s="5">
        <f t="shared" si="2"/>
        <v>0</v>
      </c>
      <c r="I28" s="5">
        <f t="shared" si="3"/>
        <v>0</v>
      </c>
      <c r="J28" s="5">
        <f t="shared" si="4"/>
        <v>0</v>
      </c>
      <c r="K28" s="5">
        <f t="shared" si="5"/>
        <v>0</v>
      </c>
      <c r="L28" s="5">
        <f t="shared" si="6"/>
        <v>0</v>
      </c>
      <c r="M28" s="5">
        <f t="shared" si="7"/>
        <v>0</v>
      </c>
      <c r="N28" s="5">
        <f t="shared" si="8"/>
        <v>0</v>
      </c>
      <c r="O28" s="5">
        <f t="shared" si="9"/>
        <v>0</v>
      </c>
      <c r="P28" s="5">
        <f t="shared" si="10"/>
        <v>0</v>
      </c>
      <c r="Q28" s="5">
        <f t="shared" si="11"/>
        <v>85.309999999999988</v>
      </c>
      <c r="R28" s="5">
        <f t="shared" si="11"/>
        <v>1.76</v>
      </c>
      <c r="S28" s="5">
        <v>0</v>
      </c>
      <c r="T28" s="5">
        <f t="shared" si="12"/>
        <v>11.910000000000016</v>
      </c>
      <c r="U28" s="5">
        <f t="shared" si="17"/>
        <v>98.98</v>
      </c>
      <c r="V28" s="5">
        <f t="shared" si="13"/>
        <v>0.31466666666666665</v>
      </c>
    </row>
    <row r="29" spans="2:25" x14ac:dyDescent="0.25">
      <c r="B29">
        <v>11</v>
      </c>
      <c r="C29" s="8">
        <v>44491</v>
      </c>
      <c r="D29" s="8">
        <f t="shared" si="0"/>
        <v>44500</v>
      </c>
      <c r="E29" s="5">
        <f t="shared" si="14"/>
        <v>85.889999999999986</v>
      </c>
      <c r="F29" s="5">
        <f t="shared" si="15"/>
        <v>1.18</v>
      </c>
      <c r="G29" s="5">
        <f t="shared" si="1"/>
        <v>86.54000000000002</v>
      </c>
      <c r="H29" s="5">
        <f t="shared" si="2"/>
        <v>0</v>
      </c>
      <c r="I29" s="5">
        <f t="shared" si="3"/>
        <v>0</v>
      </c>
      <c r="J29" s="5">
        <f t="shared" si="4"/>
        <v>0</v>
      </c>
      <c r="K29" s="5">
        <f t="shared" si="5"/>
        <v>0</v>
      </c>
      <c r="L29" s="5">
        <f t="shared" si="6"/>
        <v>0</v>
      </c>
      <c r="M29" s="5">
        <f t="shared" si="7"/>
        <v>0</v>
      </c>
      <c r="N29" s="5">
        <f t="shared" si="8"/>
        <v>0</v>
      </c>
      <c r="O29" s="5">
        <f t="shared" si="9"/>
        <v>0</v>
      </c>
      <c r="P29" s="5">
        <f t="shared" si="10"/>
        <v>0</v>
      </c>
      <c r="Q29" s="5">
        <f t="shared" si="11"/>
        <v>85.889999999999986</v>
      </c>
      <c r="R29" s="5">
        <f t="shared" si="11"/>
        <v>1.18</v>
      </c>
      <c r="S29" s="5">
        <v>0</v>
      </c>
      <c r="T29" s="5">
        <f t="shared" si="12"/>
        <v>11.910000000000018</v>
      </c>
      <c r="U29" s="5">
        <f t="shared" si="17"/>
        <v>98.980000000000018</v>
      </c>
      <c r="V29" s="5">
        <f t="shared" si="13"/>
        <v>0.15387096774192754</v>
      </c>
    </row>
    <row r="30" spans="2:25" x14ac:dyDescent="0.25">
      <c r="B30">
        <v>12</v>
      </c>
      <c r="C30" s="8">
        <v>44522</v>
      </c>
      <c r="D30" s="8">
        <f t="shared" si="0"/>
        <v>44530</v>
      </c>
      <c r="E30" s="5">
        <f>G29</f>
        <v>86.54000000000002</v>
      </c>
      <c r="F30" s="5">
        <f>G4-E30</f>
        <v>0.52999999999997272</v>
      </c>
      <c r="G30" s="5">
        <f t="shared" si="1"/>
        <v>0</v>
      </c>
      <c r="H30" s="5">
        <f t="shared" si="2"/>
        <v>0</v>
      </c>
      <c r="I30" s="5">
        <f t="shared" si="3"/>
        <v>0</v>
      </c>
      <c r="J30" s="5">
        <f t="shared" si="4"/>
        <v>0</v>
      </c>
      <c r="K30" s="5">
        <f t="shared" si="5"/>
        <v>0</v>
      </c>
      <c r="L30" s="5">
        <f t="shared" si="6"/>
        <v>0</v>
      </c>
      <c r="M30" s="5">
        <f t="shared" si="7"/>
        <v>0</v>
      </c>
      <c r="N30" s="5">
        <f t="shared" si="8"/>
        <v>0</v>
      </c>
      <c r="O30" s="5">
        <f t="shared" si="9"/>
        <v>0</v>
      </c>
      <c r="P30" s="5">
        <f t="shared" si="10"/>
        <v>0</v>
      </c>
      <c r="Q30" s="5">
        <f t="shared" si="11"/>
        <v>86.54000000000002</v>
      </c>
      <c r="R30" s="5">
        <f t="shared" si="11"/>
        <v>0.52999999999997272</v>
      </c>
      <c r="S30" s="5">
        <v>0</v>
      </c>
      <c r="T30" s="5">
        <f t="shared" si="12"/>
        <v>11.910000000000011</v>
      </c>
      <c r="U30" s="5">
        <f t="shared" si="17"/>
        <v>98.98</v>
      </c>
      <c r="V30" s="5">
        <f t="shared" si="13"/>
        <v>0</v>
      </c>
    </row>
    <row r="31" spans="2:25" x14ac:dyDescent="0.25">
      <c r="B31">
        <v>13</v>
      </c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5" x14ac:dyDescent="0.25">
      <c r="B32">
        <v>14</v>
      </c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25">
      <c r="B33">
        <v>15</v>
      </c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x14ac:dyDescent="0.25">
      <c r="B34">
        <v>16</v>
      </c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x14ac:dyDescent="0.25">
      <c r="B35">
        <v>17</v>
      </c>
      <c r="C35" s="8"/>
      <c r="D35" s="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2" x14ac:dyDescent="0.25">
      <c r="B36">
        <v>18</v>
      </c>
      <c r="C36" s="8"/>
      <c r="D36" s="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2:22" x14ac:dyDescent="0.25">
      <c r="B37">
        <v>19</v>
      </c>
      <c r="C37" s="8"/>
      <c r="D37" s="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2" x14ac:dyDescent="0.25">
      <c r="B38">
        <v>20</v>
      </c>
      <c r="C38" s="8"/>
      <c r="D38" s="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2:22" x14ac:dyDescent="0.25">
      <c r="B39">
        <v>21</v>
      </c>
      <c r="C39" s="8"/>
      <c r="D39" s="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2:22" x14ac:dyDescent="0.25">
      <c r="B40">
        <v>22</v>
      </c>
      <c r="C40" s="8"/>
      <c r="D40" s="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2:22" x14ac:dyDescent="0.25">
      <c r="B41">
        <v>23</v>
      </c>
      <c r="C41" s="8"/>
      <c r="D41" s="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2:22" x14ac:dyDescent="0.25">
      <c r="B42">
        <v>24</v>
      </c>
      <c r="C42" s="8"/>
      <c r="D42" s="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2:22" x14ac:dyDescent="0.25">
      <c r="B43">
        <v>25</v>
      </c>
      <c r="C43" s="8"/>
      <c r="D43" s="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2:22" x14ac:dyDescent="0.25">
      <c r="B44">
        <v>26</v>
      </c>
      <c r="C44" s="8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2:22" x14ac:dyDescent="0.25">
      <c r="B45">
        <v>27</v>
      </c>
      <c r="C45" s="8"/>
      <c r="D45" s="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2:22" x14ac:dyDescent="0.25">
      <c r="B46">
        <v>28</v>
      </c>
      <c r="C46" s="8"/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2:22" x14ac:dyDescent="0.25">
      <c r="B47">
        <v>29</v>
      </c>
      <c r="C47" s="8"/>
      <c r="D47" s="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2:22" x14ac:dyDescent="0.25">
      <c r="B48">
        <v>30</v>
      </c>
      <c r="C48" s="8"/>
      <c r="D48" s="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2:22" x14ac:dyDescent="0.25">
      <c r="B49">
        <v>31</v>
      </c>
      <c r="C49" s="8"/>
      <c r="D49" s="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2:22" x14ac:dyDescent="0.25">
      <c r="B50">
        <v>32</v>
      </c>
      <c r="C50" s="8"/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2:22" x14ac:dyDescent="0.25">
      <c r="B51">
        <v>33</v>
      </c>
      <c r="C51" s="8"/>
      <c r="D51" s="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2:22" x14ac:dyDescent="0.25">
      <c r="B52">
        <v>34</v>
      </c>
      <c r="C52" s="8"/>
      <c r="D52" s="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2:22" x14ac:dyDescent="0.25">
      <c r="B53">
        <v>35</v>
      </c>
      <c r="C53" s="8"/>
      <c r="D53" s="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2:22" x14ac:dyDescent="0.25">
      <c r="B54">
        <v>36</v>
      </c>
      <c r="C54" s="8"/>
      <c r="D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2:22" x14ac:dyDescent="0.25">
      <c r="B55">
        <v>37</v>
      </c>
      <c r="C55" s="8"/>
      <c r="D55" s="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2:22" x14ac:dyDescent="0.25">
      <c r="B56">
        <v>38</v>
      </c>
      <c r="C56" s="8"/>
      <c r="D56" s="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2:22" x14ac:dyDescent="0.25">
      <c r="B57">
        <v>39</v>
      </c>
      <c r="C57" s="8"/>
      <c r="D57" s="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2:22" x14ac:dyDescent="0.25">
      <c r="B58">
        <v>40</v>
      </c>
      <c r="C58" s="8"/>
      <c r="D58" s="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2:22" x14ac:dyDescent="0.25">
      <c r="B59">
        <v>41</v>
      </c>
      <c r="C59" s="8"/>
      <c r="D59" s="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2:22" x14ac:dyDescent="0.25">
      <c r="B60">
        <v>42</v>
      </c>
      <c r="C60" s="8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2:22" x14ac:dyDescent="0.25">
      <c r="B61">
        <v>43</v>
      </c>
      <c r="C61" s="8"/>
      <c r="D61" s="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2:22" x14ac:dyDescent="0.25">
      <c r="B62">
        <v>44</v>
      </c>
      <c r="C62" s="8"/>
      <c r="D62" s="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2:22" x14ac:dyDescent="0.25">
      <c r="B63">
        <v>45</v>
      </c>
      <c r="C63" s="8"/>
      <c r="D63" s="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2:22" x14ac:dyDescent="0.25">
      <c r="B64">
        <v>46</v>
      </c>
      <c r="C64" s="8"/>
      <c r="D64" s="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2:22" x14ac:dyDescent="0.25">
      <c r="B65">
        <v>47</v>
      </c>
      <c r="C65" s="8"/>
      <c r="D65" s="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2:22" x14ac:dyDescent="0.25">
      <c r="B66">
        <v>48</v>
      </c>
      <c r="C66" s="8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4A03BE6F51C469DC8C80854815D3E" ma:contentTypeVersion="15" ma:contentTypeDescription="Umožňuje vytvoriť nový dokument." ma:contentTypeScope="" ma:versionID="302faafca221b45d8033cd49b8bdd732">
  <xsd:schema xmlns:xsd="http://www.w3.org/2001/XMLSchema" xmlns:xs="http://www.w3.org/2001/XMLSchema" xmlns:p="http://schemas.microsoft.com/office/2006/metadata/properties" xmlns:ns1="http://schemas.microsoft.com/sharepoint/v3" xmlns:ns3="e7a3e0d3-9100-4775-a605-b5a704875d5d" xmlns:ns4="38c1da6d-abb8-46c0-bb24-12d27df4b80f" targetNamespace="http://schemas.microsoft.com/office/2006/metadata/properties" ma:root="true" ma:fieldsID="c2979f70edcb3192597427812fc23b40" ns1:_="" ns3:_="" ns4:_="">
    <xsd:import namespace="http://schemas.microsoft.com/sharepoint/v3"/>
    <xsd:import namespace="e7a3e0d3-9100-4775-a605-b5a704875d5d"/>
    <xsd:import namespace="38c1da6d-abb8-46c0-bb24-12d27df4b80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3e0d3-9100-4775-a605-b5a704875d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1da6d-abb8-46c0-bb24-12d27df4b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79896B-4E15-401F-82C8-1D7C0A278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037DD-58AE-472B-8FB5-3FBB99D1D99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7a3e0d3-9100-4775-a605-b5a704875d5d"/>
    <ds:schemaRef ds:uri="38c1da6d-abb8-46c0-bb24-12d27df4b80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01544F-7E56-46D1-A667-A11A2E107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a3e0d3-9100-4775-a605-b5a704875d5d"/>
    <ds:schemaRef ds:uri="38c1da6d-abb8-46c0-bb24-12d27df4b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mesacne urocenie odklad20</vt:lpstr>
      <vt:lpstr>mesacne urocenie</vt:lpstr>
      <vt:lpstr>rocne urocenie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Pisarčíková Slávka</dc:creator>
  <cp:lastModifiedBy>Pisarčíková Slávka</cp:lastModifiedBy>
  <dcterms:created xsi:type="dcterms:W3CDTF">2020-10-21T07:50:47Z</dcterms:created>
  <dcterms:modified xsi:type="dcterms:W3CDTF">2021-02-10T06:48:38Z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0x0101003B14A03BE6F51C469DC8C80854815D3E</vt:lpwstr>
  </property>
</Properties>
</file>