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secosol-my.sharepoint.com/personal/slavka_pisarcikova_assecosol_com/Documents/notebookPS/00FIRMY/OROL/CP/"/>
    </mc:Choice>
  </mc:AlternateContent>
  <xr:revisionPtr revIDLastSave="0" documentId="8_{2550BBFA-942D-4C93-972B-599260B70301}" xr6:coauthVersionLast="45" xr6:coauthVersionMax="45" xr10:uidLastSave="{00000000-0000-0000-0000-000000000000}"/>
  <bookViews>
    <workbookView xWindow="1905" yWindow="1095" windowWidth="21630" windowHeight="14850" xr2:uid="{F98EDC1B-2DFB-4EFB-9E74-973BA680AF86}"/>
  </bookViews>
  <sheets>
    <sheet name="s dodatocnymVP1" sheetId="2" r:id="rId1"/>
    <sheet name="povodna zmluva VP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6" i="2" l="1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Q28" i="2"/>
  <c r="D28" i="2"/>
  <c r="Q27" i="2"/>
  <c r="D27" i="2"/>
  <c r="Q26" i="2"/>
  <c r="D26" i="2"/>
  <c r="Q25" i="2"/>
  <c r="D25" i="2"/>
  <c r="Q24" i="2"/>
  <c r="D24" i="2"/>
  <c r="Q23" i="2"/>
  <c r="D23" i="2"/>
  <c r="D22" i="2"/>
  <c r="D21" i="2"/>
  <c r="D20" i="2"/>
  <c r="D19" i="2"/>
  <c r="S18" i="2"/>
  <c r="P18" i="2"/>
  <c r="O19" i="2" s="1"/>
  <c r="M18" i="2"/>
  <c r="L19" i="2" s="1"/>
  <c r="J18" i="2"/>
  <c r="G18" i="2"/>
  <c r="D18" i="2"/>
  <c r="O14" i="2"/>
  <c r="O13" i="2"/>
  <c r="F13" i="2"/>
  <c r="O12" i="2"/>
  <c r="G12" i="2"/>
  <c r="S12" i="2" s="1"/>
  <c r="F12" i="2"/>
  <c r="O11" i="2"/>
  <c r="F11" i="2"/>
  <c r="O10" i="2"/>
  <c r="F10" i="2"/>
  <c r="S8" i="2"/>
  <c r="M8" i="2"/>
  <c r="G8" i="2"/>
  <c r="Q7" i="2"/>
  <c r="K7" i="2"/>
  <c r="G7" i="2"/>
  <c r="F7" i="2"/>
  <c r="I7" i="2" s="1"/>
  <c r="J7" i="2" s="1"/>
  <c r="S6" i="2"/>
  <c r="Q6" i="2"/>
  <c r="K6" i="2"/>
  <c r="I6" i="2"/>
  <c r="G6" i="2"/>
  <c r="F6" i="2"/>
  <c r="Q5" i="2"/>
  <c r="K5" i="2"/>
  <c r="G5" i="2"/>
  <c r="S5" i="2" s="1"/>
  <c r="F5" i="2"/>
  <c r="I5" i="2" s="1"/>
  <c r="S4" i="2"/>
  <c r="Q4" i="2"/>
  <c r="L4" i="2" s="1"/>
  <c r="R4" i="2" s="1"/>
  <c r="R8" i="2" s="1"/>
  <c r="K4" i="2"/>
  <c r="I4" i="2"/>
  <c r="I8" i="2" s="1"/>
  <c r="G4" i="2"/>
  <c r="F4" i="2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S18" i="1"/>
  <c r="P18" i="1"/>
  <c r="O19" i="1" s="1"/>
  <c r="M18" i="1"/>
  <c r="J18" i="1"/>
  <c r="G18" i="1"/>
  <c r="D18" i="1"/>
  <c r="M8" i="1"/>
  <c r="G8" i="1"/>
  <c r="Q7" i="1"/>
  <c r="K7" i="1"/>
  <c r="J7" i="1"/>
  <c r="I7" i="1"/>
  <c r="G7" i="1"/>
  <c r="F7" i="1"/>
  <c r="Q6" i="1"/>
  <c r="K6" i="1"/>
  <c r="I6" i="1"/>
  <c r="G6" i="1"/>
  <c r="F6" i="1"/>
  <c r="Q5" i="1"/>
  <c r="K5" i="1"/>
  <c r="G5" i="1"/>
  <c r="F5" i="1"/>
  <c r="I5" i="1" s="1"/>
  <c r="S4" i="1"/>
  <c r="O4" i="1"/>
  <c r="Q4" i="1" s="1"/>
  <c r="L4" i="1" s="1"/>
  <c r="K4" i="1"/>
  <c r="G4" i="1"/>
  <c r="F4" i="1"/>
  <c r="I4" i="1" s="1"/>
  <c r="E19" i="2" l="1"/>
  <c r="J4" i="2"/>
  <c r="J6" i="2"/>
  <c r="N19" i="2"/>
  <c r="G11" i="2"/>
  <c r="G13" i="2"/>
  <c r="J5" i="2"/>
  <c r="G10" i="2"/>
  <c r="K19" i="2"/>
  <c r="S7" i="2"/>
  <c r="I19" i="2"/>
  <c r="G14" i="2"/>
  <c r="F19" i="2"/>
  <c r="N4" i="1"/>
  <c r="J4" i="1"/>
  <c r="I8" i="1"/>
  <c r="S7" i="1"/>
  <c r="L19" i="1"/>
  <c r="I19" i="1"/>
  <c r="S6" i="1"/>
  <c r="R4" i="1"/>
  <c r="R8" i="1" s="1"/>
  <c r="S5" i="1"/>
  <c r="J6" i="1"/>
  <c r="S8" i="1"/>
  <c r="F19" i="1"/>
  <c r="E19" i="1" s="1"/>
  <c r="N19" i="1"/>
  <c r="J5" i="1"/>
  <c r="K19" i="1"/>
  <c r="S14" i="2" l="1"/>
  <c r="M19" i="2"/>
  <c r="S13" i="2"/>
  <c r="S11" i="2"/>
  <c r="Q19" i="2"/>
  <c r="P19" i="2"/>
  <c r="R19" i="2"/>
  <c r="S10" i="2"/>
  <c r="G19" i="2"/>
  <c r="J8" i="2"/>
  <c r="H19" i="2"/>
  <c r="G19" i="1"/>
  <c r="M19" i="1"/>
  <c r="P19" i="1"/>
  <c r="H19" i="1"/>
  <c r="J8" i="1"/>
  <c r="R19" i="1"/>
  <c r="T19" i="2" l="1"/>
  <c r="F20" i="2"/>
  <c r="J19" i="2"/>
  <c r="L20" i="2"/>
  <c r="O20" i="2"/>
  <c r="L20" i="1"/>
  <c r="F20" i="1"/>
  <c r="J19" i="1"/>
  <c r="O20" i="1"/>
  <c r="Q19" i="1"/>
  <c r="I20" i="2" l="1"/>
  <c r="N20" i="2"/>
  <c r="K20" i="2"/>
  <c r="R20" i="2"/>
  <c r="E20" i="2"/>
  <c r="U19" i="2"/>
  <c r="I20" i="1"/>
  <c r="R20" i="1"/>
  <c r="E20" i="1"/>
  <c r="T19" i="1"/>
  <c r="U19" i="1" s="1"/>
  <c r="K20" i="1"/>
  <c r="N20" i="1"/>
  <c r="M20" i="2" l="1"/>
  <c r="P20" i="2"/>
  <c r="G20" i="2"/>
  <c r="H20" i="2"/>
  <c r="Q20" i="1"/>
  <c r="G20" i="1"/>
  <c r="P20" i="1"/>
  <c r="H20" i="1"/>
  <c r="M20" i="1"/>
  <c r="F21" i="2" l="1"/>
  <c r="O21" i="2"/>
  <c r="L21" i="2"/>
  <c r="J20" i="2"/>
  <c r="Q20" i="2"/>
  <c r="J20" i="1"/>
  <c r="O21" i="1"/>
  <c r="T20" i="1"/>
  <c r="U20" i="1" s="1"/>
  <c r="L21" i="1"/>
  <c r="F21" i="1"/>
  <c r="N21" i="2" l="1"/>
  <c r="K21" i="2"/>
  <c r="I21" i="2"/>
  <c r="T20" i="2"/>
  <c r="R21" i="2"/>
  <c r="E21" i="2"/>
  <c r="K21" i="1"/>
  <c r="N21" i="1"/>
  <c r="E21" i="1"/>
  <c r="I21" i="1"/>
  <c r="R21" i="1" s="1"/>
  <c r="Q21" i="2" l="1"/>
  <c r="G21" i="2"/>
  <c r="U20" i="2"/>
  <c r="M21" i="2"/>
  <c r="H21" i="2"/>
  <c r="P21" i="2"/>
  <c r="G21" i="1"/>
  <c r="H21" i="1"/>
  <c r="P21" i="1"/>
  <c r="M21" i="1"/>
  <c r="T21" i="2" l="1"/>
  <c r="J21" i="2"/>
  <c r="O22" i="2"/>
  <c r="F22" i="2"/>
  <c r="L22" i="2"/>
  <c r="F22" i="1"/>
  <c r="O22" i="1"/>
  <c r="J21" i="1"/>
  <c r="L22" i="1"/>
  <c r="Q21" i="1"/>
  <c r="N22" i="2" l="1"/>
  <c r="K22" i="2"/>
  <c r="E22" i="2"/>
  <c r="I22" i="2"/>
  <c r="R22" i="2" s="1"/>
  <c r="U21" i="2"/>
  <c r="I22" i="1"/>
  <c r="N22" i="1"/>
  <c r="E22" i="1"/>
  <c r="T21" i="1"/>
  <c r="K22" i="1"/>
  <c r="G22" i="2" l="1"/>
  <c r="M22" i="2"/>
  <c r="H22" i="2"/>
  <c r="P22" i="2"/>
  <c r="H22" i="1"/>
  <c r="R22" i="1"/>
  <c r="Q22" i="1"/>
  <c r="G22" i="1"/>
  <c r="U21" i="1"/>
  <c r="M22" i="1"/>
  <c r="P22" i="1"/>
  <c r="J22" i="2" l="1"/>
  <c r="G23" i="2"/>
  <c r="F23" i="2"/>
  <c r="D10" i="2"/>
  <c r="Q10" i="2" s="1"/>
  <c r="P23" i="2"/>
  <c r="O23" i="2"/>
  <c r="I13" i="2" s="1"/>
  <c r="N13" i="2" s="1"/>
  <c r="D13" i="2"/>
  <c r="Q13" i="2" s="1"/>
  <c r="M23" i="2"/>
  <c r="L23" i="2"/>
  <c r="I12" i="2" s="1"/>
  <c r="N12" i="2" s="1"/>
  <c r="D12" i="2"/>
  <c r="Q12" i="2" s="1"/>
  <c r="Q22" i="2"/>
  <c r="O23" i="1"/>
  <c r="N23" i="1" s="1"/>
  <c r="P23" i="1" s="1"/>
  <c r="T22" i="1"/>
  <c r="U22" i="1" s="1"/>
  <c r="L23" i="1"/>
  <c r="K23" i="1" s="1"/>
  <c r="M23" i="1" s="1"/>
  <c r="F23" i="1"/>
  <c r="J22" i="1"/>
  <c r="T22" i="2" l="1"/>
  <c r="U22" i="2" s="1"/>
  <c r="I10" i="2"/>
  <c r="N10" i="2" s="1"/>
  <c r="G24" i="2"/>
  <c r="F24" i="2"/>
  <c r="O24" i="2"/>
  <c r="P24" i="2"/>
  <c r="J23" i="2"/>
  <c r="I23" i="2"/>
  <c r="I11" i="2" s="1"/>
  <c r="N11" i="2" s="1"/>
  <c r="D11" i="2"/>
  <c r="Q11" i="2" s="1"/>
  <c r="M24" i="2"/>
  <c r="L24" i="2"/>
  <c r="L24" i="1"/>
  <c r="K24" i="1" s="1"/>
  <c r="M24" i="1" s="1"/>
  <c r="O24" i="1"/>
  <c r="N24" i="1" s="1"/>
  <c r="P24" i="1" s="1"/>
  <c r="E23" i="1"/>
  <c r="I23" i="1"/>
  <c r="H23" i="1" s="1"/>
  <c r="J23" i="1" s="1"/>
  <c r="R23" i="2" l="1"/>
  <c r="I24" i="2"/>
  <c r="R24" i="2" s="1"/>
  <c r="J24" i="2"/>
  <c r="M25" i="2"/>
  <c r="L25" i="2"/>
  <c r="P25" i="2"/>
  <c r="O25" i="2"/>
  <c r="G25" i="2"/>
  <c r="F25" i="2"/>
  <c r="N14" i="2"/>
  <c r="R10" i="2" s="1"/>
  <c r="R14" i="2" s="1"/>
  <c r="I24" i="1"/>
  <c r="H24" i="1" s="1"/>
  <c r="J24" i="1" s="1"/>
  <c r="O25" i="1"/>
  <c r="N25" i="1" s="1"/>
  <c r="P25" i="1" s="1"/>
  <c r="L25" i="1"/>
  <c r="K25" i="1" s="1"/>
  <c r="M25" i="1" s="1"/>
  <c r="Q23" i="1"/>
  <c r="G23" i="1"/>
  <c r="R23" i="1"/>
  <c r="T24" i="2" l="1"/>
  <c r="U24" i="2" s="1"/>
  <c r="F26" i="2"/>
  <c r="G26" i="2"/>
  <c r="T23" i="2"/>
  <c r="U23" i="2" s="1"/>
  <c r="L26" i="2"/>
  <c r="M26" i="2"/>
  <c r="P26" i="2"/>
  <c r="O26" i="2"/>
  <c r="J25" i="2"/>
  <c r="I25" i="2"/>
  <c r="R25" i="2" s="1"/>
  <c r="L26" i="1"/>
  <c r="K26" i="1" s="1"/>
  <c r="M26" i="1" s="1"/>
  <c r="O26" i="1"/>
  <c r="N26" i="1" s="1"/>
  <c r="P26" i="1" s="1"/>
  <c r="I25" i="1"/>
  <c r="H25" i="1" s="1"/>
  <c r="J25" i="1" s="1"/>
  <c r="T23" i="1"/>
  <c r="U23" i="1" s="1"/>
  <c r="F24" i="1"/>
  <c r="T25" i="2" l="1"/>
  <c r="U25" i="2" s="1"/>
  <c r="G27" i="2"/>
  <c r="F27" i="2"/>
  <c r="P27" i="2"/>
  <c r="O27" i="2"/>
  <c r="J26" i="2"/>
  <c r="I26" i="2"/>
  <c r="R26" i="2" s="1"/>
  <c r="M27" i="2"/>
  <c r="L27" i="2"/>
  <c r="O27" i="1"/>
  <c r="N27" i="1" s="1"/>
  <c r="P27" i="1" s="1"/>
  <c r="I26" i="1"/>
  <c r="H26" i="1" s="1"/>
  <c r="J26" i="1" s="1"/>
  <c r="L27" i="1"/>
  <c r="K27" i="1" s="1"/>
  <c r="M27" i="1" s="1"/>
  <c r="R24" i="1"/>
  <c r="E24" i="1"/>
  <c r="T26" i="2" l="1"/>
  <c r="U26" i="2" s="1"/>
  <c r="R27" i="2"/>
  <c r="J27" i="2"/>
  <c r="I27" i="2"/>
  <c r="G28" i="2"/>
  <c r="F28" i="2"/>
  <c r="M28" i="2"/>
  <c r="L28" i="2"/>
  <c r="O28" i="2"/>
  <c r="P28" i="2"/>
  <c r="L28" i="1"/>
  <c r="K28" i="1" s="1"/>
  <c r="M28" i="1" s="1"/>
  <c r="I27" i="1"/>
  <c r="H27" i="1" s="1"/>
  <c r="J27" i="1" s="1"/>
  <c r="O28" i="1"/>
  <c r="N28" i="1" s="1"/>
  <c r="P28" i="1" s="1"/>
  <c r="Q24" i="1"/>
  <c r="G24" i="1"/>
  <c r="L29" i="2" l="1"/>
  <c r="K29" i="2" s="1"/>
  <c r="I28" i="2"/>
  <c r="R28" i="2" s="1"/>
  <c r="J28" i="2"/>
  <c r="O29" i="2"/>
  <c r="N29" i="2" s="1"/>
  <c r="P29" i="2" s="1"/>
  <c r="U27" i="2"/>
  <c r="T27" i="2"/>
  <c r="F29" i="2"/>
  <c r="O29" i="1"/>
  <c r="N29" i="1" s="1"/>
  <c r="P29" i="1" s="1"/>
  <c r="I28" i="1"/>
  <c r="H28" i="1" s="1"/>
  <c r="J28" i="1" s="1"/>
  <c r="M29" i="1"/>
  <c r="L29" i="1"/>
  <c r="K29" i="1" s="1"/>
  <c r="F25" i="1"/>
  <c r="T24" i="1"/>
  <c r="U24" i="1" s="1"/>
  <c r="O30" i="2" l="1"/>
  <c r="N30" i="2" s="1"/>
  <c r="P30" i="2" s="1"/>
  <c r="T28" i="2"/>
  <c r="U28" i="2" s="1"/>
  <c r="E29" i="2"/>
  <c r="M29" i="2"/>
  <c r="I29" i="2"/>
  <c r="H29" i="2" s="1"/>
  <c r="I29" i="1"/>
  <c r="H29" i="1" s="1"/>
  <c r="J29" i="1" s="1"/>
  <c r="O30" i="1"/>
  <c r="N30" i="1" s="1"/>
  <c r="P30" i="1" s="1"/>
  <c r="R25" i="1"/>
  <c r="E25" i="1"/>
  <c r="L30" i="1"/>
  <c r="K30" i="1" s="1"/>
  <c r="M30" i="1" s="1"/>
  <c r="O31" i="2" l="1"/>
  <c r="N31" i="2" s="1"/>
  <c r="P31" i="2" s="1"/>
  <c r="Q29" i="2"/>
  <c r="G29" i="2"/>
  <c r="R29" i="2"/>
  <c r="J29" i="2"/>
  <c r="L30" i="2"/>
  <c r="K30" i="2" s="1"/>
  <c r="M30" i="2" s="1"/>
  <c r="L31" i="1"/>
  <c r="K31" i="1" s="1"/>
  <c r="M31" i="1" s="1"/>
  <c r="O31" i="1"/>
  <c r="N31" i="1" s="1"/>
  <c r="P31" i="1" s="1"/>
  <c r="I30" i="1"/>
  <c r="H30" i="1" s="1"/>
  <c r="J30" i="1" s="1"/>
  <c r="Q25" i="1"/>
  <c r="G25" i="1"/>
  <c r="L31" i="2" l="1"/>
  <c r="K31" i="2" s="1"/>
  <c r="M31" i="2"/>
  <c r="O32" i="2"/>
  <c r="N32" i="2" s="1"/>
  <c r="P32" i="2"/>
  <c r="I30" i="2"/>
  <c r="H30" i="2" s="1"/>
  <c r="J30" i="2" s="1"/>
  <c r="T29" i="2"/>
  <c r="U29" i="2" s="1"/>
  <c r="F30" i="2"/>
  <c r="I31" i="1"/>
  <c r="H31" i="1" s="1"/>
  <c r="J31" i="1" s="1"/>
  <c r="O32" i="1"/>
  <c r="N32" i="1" s="1"/>
  <c r="P32" i="1" s="1"/>
  <c r="L32" i="1"/>
  <c r="K32" i="1" s="1"/>
  <c r="M32" i="1" s="1"/>
  <c r="F26" i="1"/>
  <c r="U25" i="1"/>
  <c r="T25" i="1"/>
  <c r="I31" i="2" l="1"/>
  <c r="H31" i="2" s="1"/>
  <c r="J31" i="2" s="1"/>
  <c r="O33" i="2"/>
  <c r="N33" i="2" s="1"/>
  <c r="P33" i="2" s="1"/>
  <c r="L32" i="2"/>
  <c r="K32" i="2" s="1"/>
  <c r="M32" i="2" s="1"/>
  <c r="R30" i="2"/>
  <c r="E30" i="2"/>
  <c r="L33" i="1"/>
  <c r="K33" i="1" s="1"/>
  <c r="M33" i="1" s="1"/>
  <c r="O33" i="1"/>
  <c r="N33" i="1" s="1"/>
  <c r="P33" i="1" s="1"/>
  <c r="I32" i="1"/>
  <c r="H32" i="1" s="1"/>
  <c r="J32" i="1" s="1"/>
  <c r="R26" i="1"/>
  <c r="E26" i="1"/>
  <c r="L33" i="2" l="1"/>
  <c r="K33" i="2" s="1"/>
  <c r="M33" i="2" s="1"/>
  <c r="O34" i="2"/>
  <c r="N34" i="2" s="1"/>
  <c r="P34" i="2" s="1"/>
  <c r="I32" i="2"/>
  <c r="H32" i="2" s="1"/>
  <c r="J32" i="2" s="1"/>
  <c r="Q30" i="2"/>
  <c r="G30" i="2"/>
  <c r="L34" i="1"/>
  <c r="K34" i="1" s="1"/>
  <c r="M34" i="1" s="1"/>
  <c r="I33" i="1"/>
  <c r="H33" i="1" s="1"/>
  <c r="J33" i="1" s="1"/>
  <c r="O34" i="1"/>
  <c r="N34" i="1" s="1"/>
  <c r="P34" i="1" s="1"/>
  <c r="Q26" i="1"/>
  <c r="G26" i="1"/>
  <c r="I33" i="2" l="1"/>
  <c r="H33" i="2" s="1"/>
  <c r="J33" i="2" s="1"/>
  <c r="O35" i="2"/>
  <c r="N35" i="2" s="1"/>
  <c r="P35" i="2" s="1"/>
  <c r="L34" i="2"/>
  <c r="K34" i="2" s="1"/>
  <c r="M34" i="2" s="1"/>
  <c r="T30" i="2"/>
  <c r="U30" i="2" s="1"/>
  <c r="F31" i="2"/>
  <c r="O35" i="1"/>
  <c r="N35" i="1" s="1"/>
  <c r="P35" i="1" s="1"/>
  <c r="I34" i="1"/>
  <c r="H34" i="1" s="1"/>
  <c r="J34" i="1" s="1"/>
  <c r="L35" i="1"/>
  <c r="K35" i="1" s="1"/>
  <c r="M35" i="1" s="1"/>
  <c r="F27" i="1"/>
  <c r="T26" i="1"/>
  <c r="U26" i="1" s="1"/>
  <c r="O36" i="2" l="1"/>
  <c r="N36" i="2" s="1"/>
  <c r="P36" i="2" s="1"/>
  <c r="L35" i="2"/>
  <c r="K35" i="2" s="1"/>
  <c r="M35" i="2"/>
  <c r="I34" i="2"/>
  <c r="H34" i="2" s="1"/>
  <c r="J34" i="2" s="1"/>
  <c r="R31" i="2"/>
  <c r="E31" i="2"/>
  <c r="L36" i="1"/>
  <c r="K36" i="1" s="1"/>
  <c r="M36" i="1" s="1"/>
  <c r="I35" i="1"/>
  <c r="H35" i="1" s="1"/>
  <c r="J35" i="1" s="1"/>
  <c r="P36" i="1"/>
  <c r="O36" i="1"/>
  <c r="N36" i="1" s="1"/>
  <c r="R27" i="1"/>
  <c r="E27" i="1"/>
  <c r="I35" i="2" l="1"/>
  <c r="H35" i="2" s="1"/>
  <c r="J35" i="2" s="1"/>
  <c r="O37" i="2"/>
  <c r="N37" i="2" s="1"/>
  <c r="P37" i="2" s="1"/>
  <c r="Q31" i="2"/>
  <c r="G31" i="2"/>
  <c r="L36" i="2"/>
  <c r="K36" i="2" s="1"/>
  <c r="M36" i="2" s="1"/>
  <c r="L37" i="1"/>
  <c r="K37" i="1" s="1"/>
  <c r="M37" i="1" s="1"/>
  <c r="I36" i="1"/>
  <c r="H36" i="1" s="1"/>
  <c r="J36" i="1" s="1"/>
  <c r="O37" i="1"/>
  <c r="N37" i="1" s="1"/>
  <c r="P37" i="1" s="1"/>
  <c r="Q27" i="1"/>
  <c r="G27" i="1"/>
  <c r="O38" i="2" l="1"/>
  <c r="N38" i="2" s="1"/>
  <c r="P38" i="2" s="1"/>
  <c r="L37" i="2"/>
  <c r="K37" i="2" s="1"/>
  <c r="M37" i="2" s="1"/>
  <c r="I36" i="2"/>
  <c r="H36" i="2" s="1"/>
  <c r="J36" i="2" s="1"/>
  <c r="F32" i="2"/>
  <c r="T31" i="2"/>
  <c r="U31" i="2" s="1"/>
  <c r="O38" i="1"/>
  <c r="N38" i="1" s="1"/>
  <c r="P38" i="1" s="1"/>
  <c r="I37" i="1"/>
  <c r="H37" i="1" s="1"/>
  <c r="J37" i="1" s="1"/>
  <c r="L38" i="1"/>
  <c r="K38" i="1" s="1"/>
  <c r="M38" i="1" s="1"/>
  <c r="F28" i="1"/>
  <c r="T27" i="1"/>
  <c r="U27" i="1" s="1"/>
  <c r="I37" i="2" l="1"/>
  <c r="H37" i="2" s="1"/>
  <c r="J37" i="2" s="1"/>
  <c r="L38" i="2"/>
  <c r="K38" i="2" s="1"/>
  <c r="M38" i="2" s="1"/>
  <c r="O39" i="2"/>
  <c r="N39" i="2" s="1"/>
  <c r="P39" i="2" s="1"/>
  <c r="R32" i="2"/>
  <c r="E32" i="2"/>
  <c r="L39" i="1"/>
  <c r="K39" i="1" s="1"/>
  <c r="M39" i="1" s="1"/>
  <c r="I38" i="1"/>
  <c r="H38" i="1" s="1"/>
  <c r="J38" i="1" s="1"/>
  <c r="O39" i="1"/>
  <c r="N39" i="1" s="1"/>
  <c r="P39" i="1" s="1"/>
  <c r="R28" i="1"/>
  <c r="E28" i="1"/>
  <c r="O40" i="2" l="1"/>
  <c r="N40" i="2" s="1"/>
  <c r="P40" i="2" s="1"/>
  <c r="L39" i="2"/>
  <c r="K39" i="2" s="1"/>
  <c r="M39" i="2"/>
  <c r="I38" i="2"/>
  <c r="H38" i="2" s="1"/>
  <c r="J38" i="2" s="1"/>
  <c r="Q32" i="2"/>
  <c r="G32" i="2"/>
  <c r="O40" i="1"/>
  <c r="N40" i="1" s="1"/>
  <c r="P40" i="1" s="1"/>
  <c r="I39" i="1"/>
  <c r="H39" i="1" s="1"/>
  <c r="J39" i="1" s="1"/>
  <c r="L40" i="1"/>
  <c r="K40" i="1" s="1"/>
  <c r="M40" i="1" s="1"/>
  <c r="Q28" i="1"/>
  <c r="G28" i="1"/>
  <c r="P41" i="2" l="1"/>
  <c r="O41" i="2"/>
  <c r="N41" i="2" s="1"/>
  <c r="I39" i="2"/>
  <c r="H39" i="2" s="1"/>
  <c r="J39" i="2" s="1"/>
  <c r="F33" i="2"/>
  <c r="T32" i="2"/>
  <c r="U32" i="2" s="1"/>
  <c r="M40" i="2"/>
  <c r="L40" i="2"/>
  <c r="K40" i="2" s="1"/>
  <c r="L41" i="1"/>
  <c r="K41" i="1" s="1"/>
  <c r="M41" i="1" s="1"/>
  <c r="I40" i="1"/>
  <c r="H40" i="1" s="1"/>
  <c r="J40" i="1" s="1"/>
  <c r="O41" i="1"/>
  <c r="N41" i="1" s="1"/>
  <c r="P41" i="1" s="1"/>
  <c r="F29" i="1"/>
  <c r="T28" i="1"/>
  <c r="U28" i="1" s="1"/>
  <c r="I40" i="2" l="1"/>
  <c r="H40" i="2" s="1"/>
  <c r="J40" i="2" s="1"/>
  <c r="R33" i="2"/>
  <c r="E33" i="2"/>
  <c r="L41" i="2"/>
  <c r="K41" i="2" s="1"/>
  <c r="M41" i="2" s="1"/>
  <c r="O42" i="2"/>
  <c r="N42" i="2" s="1"/>
  <c r="P42" i="2" s="1"/>
  <c r="L42" i="1"/>
  <c r="K42" i="1" s="1"/>
  <c r="M42" i="1" s="1"/>
  <c r="O42" i="1"/>
  <c r="N42" i="1" s="1"/>
  <c r="P42" i="1" s="1"/>
  <c r="I41" i="1"/>
  <c r="H41" i="1" s="1"/>
  <c r="J41" i="1" s="1"/>
  <c r="R29" i="1"/>
  <c r="E29" i="1"/>
  <c r="L42" i="2" l="1"/>
  <c r="K42" i="2" s="1"/>
  <c r="M42" i="2" s="1"/>
  <c r="O43" i="2"/>
  <c r="N43" i="2" s="1"/>
  <c r="P43" i="2" s="1"/>
  <c r="I41" i="2"/>
  <c r="H41" i="2" s="1"/>
  <c r="J41" i="2" s="1"/>
  <c r="Q33" i="2"/>
  <c r="G33" i="2"/>
  <c r="I42" i="1"/>
  <c r="H42" i="1" s="1"/>
  <c r="J42" i="1" s="1"/>
  <c r="O43" i="1"/>
  <c r="N43" i="1" s="1"/>
  <c r="P43" i="1" s="1"/>
  <c r="L43" i="1"/>
  <c r="K43" i="1" s="1"/>
  <c r="M43" i="1" s="1"/>
  <c r="Q29" i="1"/>
  <c r="G29" i="1"/>
  <c r="I42" i="2" l="1"/>
  <c r="H42" i="2" s="1"/>
  <c r="J42" i="2"/>
  <c r="O44" i="2"/>
  <c r="N44" i="2" s="1"/>
  <c r="P44" i="2" s="1"/>
  <c r="L43" i="2"/>
  <c r="K43" i="2" s="1"/>
  <c r="M43" i="2"/>
  <c r="F34" i="2"/>
  <c r="T33" i="2"/>
  <c r="U33" i="2" s="1"/>
  <c r="L44" i="1"/>
  <c r="K44" i="1" s="1"/>
  <c r="M44" i="1"/>
  <c r="O44" i="1"/>
  <c r="N44" i="1" s="1"/>
  <c r="P44" i="1" s="1"/>
  <c r="I43" i="1"/>
  <c r="H43" i="1" s="1"/>
  <c r="J43" i="1"/>
  <c r="F30" i="1"/>
  <c r="T29" i="1"/>
  <c r="U29" i="1" s="1"/>
  <c r="O45" i="2" l="1"/>
  <c r="N45" i="2" s="1"/>
  <c r="P45" i="2" s="1"/>
  <c r="L44" i="2"/>
  <c r="K44" i="2" s="1"/>
  <c r="M44" i="2" s="1"/>
  <c r="I43" i="2"/>
  <c r="H43" i="2" s="1"/>
  <c r="J43" i="2" s="1"/>
  <c r="R34" i="2"/>
  <c r="E34" i="2"/>
  <c r="O45" i="1"/>
  <c r="N45" i="1" s="1"/>
  <c r="P45" i="1" s="1"/>
  <c r="R30" i="1"/>
  <c r="E30" i="1"/>
  <c r="I44" i="1"/>
  <c r="H44" i="1" s="1"/>
  <c r="J44" i="1" s="1"/>
  <c r="L45" i="1"/>
  <c r="K45" i="1" s="1"/>
  <c r="M45" i="1" s="1"/>
  <c r="I44" i="2" l="1"/>
  <c r="H44" i="2" s="1"/>
  <c r="J44" i="2" s="1"/>
  <c r="L45" i="2"/>
  <c r="K45" i="2" s="1"/>
  <c r="M45" i="2" s="1"/>
  <c r="O46" i="2"/>
  <c r="N46" i="2" s="1"/>
  <c r="P46" i="2" s="1"/>
  <c r="Q34" i="2"/>
  <c r="G34" i="2"/>
  <c r="I45" i="1"/>
  <c r="H45" i="1" s="1"/>
  <c r="J45" i="1" s="1"/>
  <c r="L46" i="1"/>
  <c r="K46" i="1" s="1"/>
  <c r="M46" i="1" s="1"/>
  <c r="O46" i="1"/>
  <c r="N46" i="1" s="1"/>
  <c r="P46" i="1"/>
  <c r="Q30" i="1"/>
  <c r="G30" i="1"/>
  <c r="O47" i="2" l="1"/>
  <c r="N47" i="2" s="1"/>
  <c r="P47" i="2"/>
  <c r="L46" i="2"/>
  <c r="K46" i="2" s="1"/>
  <c r="M46" i="2" s="1"/>
  <c r="I45" i="2"/>
  <c r="H45" i="2" s="1"/>
  <c r="J45" i="2" s="1"/>
  <c r="F35" i="2"/>
  <c r="T34" i="2"/>
  <c r="U34" i="2" s="1"/>
  <c r="L47" i="1"/>
  <c r="K47" i="1" s="1"/>
  <c r="M47" i="1" s="1"/>
  <c r="I46" i="1"/>
  <c r="H46" i="1" s="1"/>
  <c r="J46" i="1" s="1"/>
  <c r="F31" i="1"/>
  <c r="T30" i="1"/>
  <c r="U30" i="1" s="1"/>
  <c r="O47" i="1"/>
  <c r="N47" i="1" s="1"/>
  <c r="P47" i="1" s="1"/>
  <c r="L47" i="2" l="1"/>
  <c r="K47" i="2" s="1"/>
  <c r="M47" i="2" s="1"/>
  <c r="I46" i="2"/>
  <c r="H46" i="2" s="1"/>
  <c r="J46" i="2" s="1"/>
  <c r="O48" i="2"/>
  <c r="N48" i="2" s="1"/>
  <c r="P48" i="2" s="1"/>
  <c r="R35" i="2"/>
  <c r="E35" i="2"/>
  <c r="I47" i="1"/>
  <c r="H47" i="1" s="1"/>
  <c r="J47" i="1" s="1"/>
  <c r="O48" i="1"/>
  <c r="N48" i="1" s="1"/>
  <c r="P48" i="1" s="1"/>
  <c r="L48" i="1"/>
  <c r="K48" i="1" s="1"/>
  <c r="M48" i="1" s="1"/>
  <c r="R31" i="1"/>
  <c r="E31" i="1"/>
  <c r="O49" i="2" l="1"/>
  <c r="N49" i="2" s="1"/>
  <c r="P49" i="2" s="1"/>
  <c r="I47" i="2"/>
  <c r="H47" i="2" s="1"/>
  <c r="J47" i="2" s="1"/>
  <c r="L48" i="2"/>
  <c r="K48" i="2" s="1"/>
  <c r="M48" i="2" s="1"/>
  <c r="Q35" i="2"/>
  <c r="G35" i="2"/>
  <c r="L49" i="1"/>
  <c r="K49" i="1" s="1"/>
  <c r="M49" i="1" s="1"/>
  <c r="O49" i="1"/>
  <c r="N49" i="1" s="1"/>
  <c r="P49" i="1" s="1"/>
  <c r="I48" i="1"/>
  <c r="H48" i="1" s="1"/>
  <c r="J48" i="1" s="1"/>
  <c r="Q31" i="1"/>
  <c r="G31" i="1"/>
  <c r="L49" i="2" l="1"/>
  <c r="K49" i="2" s="1"/>
  <c r="M49" i="2" s="1"/>
  <c r="I48" i="2"/>
  <c r="H48" i="2" s="1"/>
  <c r="J48" i="2" s="1"/>
  <c r="O50" i="2"/>
  <c r="N50" i="2" s="1"/>
  <c r="P50" i="2" s="1"/>
  <c r="F36" i="2"/>
  <c r="T35" i="2"/>
  <c r="U35" i="2" s="1"/>
  <c r="I49" i="1"/>
  <c r="H49" i="1" s="1"/>
  <c r="J49" i="1" s="1"/>
  <c r="O50" i="1"/>
  <c r="N50" i="1" s="1"/>
  <c r="P50" i="1" s="1"/>
  <c r="L50" i="1"/>
  <c r="K50" i="1" s="1"/>
  <c r="M50" i="1"/>
  <c r="T31" i="1"/>
  <c r="U31" i="1" s="1"/>
  <c r="F32" i="1"/>
  <c r="I49" i="2" l="1"/>
  <c r="H49" i="2" s="1"/>
  <c r="J49" i="2" s="1"/>
  <c r="O51" i="2"/>
  <c r="N51" i="2" s="1"/>
  <c r="P51" i="2"/>
  <c r="L50" i="2"/>
  <c r="K50" i="2" s="1"/>
  <c r="M50" i="2" s="1"/>
  <c r="R36" i="2"/>
  <c r="E36" i="2"/>
  <c r="O51" i="1"/>
  <c r="N51" i="1" s="1"/>
  <c r="P51" i="1" s="1"/>
  <c r="I50" i="1"/>
  <c r="H50" i="1" s="1"/>
  <c r="J50" i="1" s="1"/>
  <c r="R32" i="1"/>
  <c r="E32" i="1"/>
  <c r="L51" i="1"/>
  <c r="K51" i="1" s="1"/>
  <c r="M51" i="1" s="1"/>
  <c r="L51" i="2" l="1"/>
  <c r="K51" i="2" s="1"/>
  <c r="M51" i="2" s="1"/>
  <c r="I50" i="2"/>
  <c r="H50" i="2" s="1"/>
  <c r="J50" i="2" s="1"/>
  <c r="Q36" i="2"/>
  <c r="G36" i="2"/>
  <c r="O52" i="2"/>
  <c r="N52" i="2" s="1"/>
  <c r="P52" i="2" s="1"/>
  <c r="I51" i="1"/>
  <c r="H51" i="1" s="1"/>
  <c r="J51" i="1" s="1"/>
  <c r="L52" i="1"/>
  <c r="K52" i="1" s="1"/>
  <c r="M52" i="1" s="1"/>
  <c r="O52" i="1"/>
  <c r="N52" i="1" s="1"/>
  <c r="P52" i="1"/>
  <c r="Q32" i="1"/>
  <c r="G32" i="1"/>
  <c r="I51" i="2" l="1"/>
  <c r="H51" i="2" s="1"/>
  <c r="J51" i="2" s="1"/>
  <c r="O53" i="2"/>
  <c r="N53" i="2" s="1"/>
  <c r="P53" i="2" s="1"/>
  <c r="L52" i="2"/>
  <c r="K52" i="2" s="1"/>
  <c r="M52" i="2" s="1"/>
  <c r="F37" i="2"/>
  <c r="T36" i="2"/>
  <c r="U36" i="2" s="1"/>
  <c r="L53" i="1"/>
  <c r="K53" i="1" s="1"/>
  <c r="M53" i="1" s="1"/>
  <c r="I52" i="1"/>
  <c r="H52" i="1" s="1"/>
  <c r="J52" i="1" s="1"/>
  <c r="F33" i="1"/>
  <c r="T32" i="1"/>
  <c r="U32" i="1" s="1"/>
  <c r="O53" i="1"/>
  <c r="N53" i="1" s="1"/>
  <c r="P53" i="1" s="1"/>
  <c r="L53" i="2" l="1"/>
  <c r="K53" i="2" s="1"/>
  <c r="M53" i="2" s="1"/>
  <c r="O54" i="2"/>
  <c r="N54" i="2" s="1"/>
  <c r="P54" i="2" s="1"/>
  <c r="I52" i="2"/>
  <c r="H52" i="2" s="1"/>
  <c r="J52" i="2" s="1"/>
  <c r="R37" i="2"/>
  <c r="E37" i="2"/>
  <c r="I53" i="1"/>
  <c r="H53" i="1" s="1"/>
  <c r="J53" i="1" s="1"/>
  <c r="O54" i="1"/>
  <c r="N54" i="1" s="1"/>
  <c r="P54" i="1" s="1"/>
  <c r="L54" i="1"/>
  <c r="K54" i="1" s="1"/>
  <c r="M54" i="1" s="1"/>
  <c r="R33" i="1"/>
  <c r="E33" i="1"/>
  <c r="I53" i="2" l="1"/>
  <c r="H53" i="2" s="1"/>
  <c r="J53" i="2"/>
  <c r="O55" i="2"/>
  <c r="N55" i="2" s="1"/>
  <c r="P55" i="2"/>
  <c r="L54" i="2"/>
  <c r="K54" i="2" s="1"/>
  <c r="M54" i="2"/>
  <c r="Q37" i="2"/>
  <c r="G37" i="2"/>
  <c r="L55" i="1"/>
  <c r="K55" i="1" s="1"/>
  <c r="M55" i="1" s="1"/>
  <c r="O55" i="1"/>
  <c r="N55" i="1" s="1"/>
  <c r="P55" i="1" s="1"/>
  <c r="I54" i="1"/>
  <c r="H54" i="1" s="1"/>
  <c r="J54" i="1" s="1"/>
  <c r="Q33" i="1"/>
  <c r="G33" i="1"/>
  <c r="O56" i="2" l="1"/>
  <c r="N56" i="2" s="1"/>
  <c r="P56" i="2" s="1"/>
  <c r="T37" i="2"/>
  <c r="U37" i="2" s="1"/>
  <c r="F38" i="2"/>
  <c r="L55" i="2"/>
  <c r="K55" i="2" s="1"/>
  <c r="M55" i="2" s="1"/>
  <c r="I54" i="2"/>
  <c r="H54" i="2" s="1"/>
  <c r="J54" i="2" s="1"/>
  <c r="L56" i="1"/>
  <c r="K56" i="1" s="1"/>
  <c r="M56" i="1" s="1"/>
  <c r="I55" i="1"/>
  <c r="H55" i="1" s="1"/>
  <c r="J55" i="1" s="1"/>
  <c r="O56" i="1"/>
  <c r="N56" i="1" s="1"/>
  <c r="P56" i="1" s="1"/>
  <c r="F34" i="1"/>
  <c r="T33" i="1"/>
  <c r="U33" i="1" s="1"/>
  <c r="L56" i="2" l="1"/>
  <c r="K56" i="2" s="1"/>
  <c r="M56" i="2" s="1"/>
  <c r="I55" i="2"/>
  <c r="H55" i="2" s="1"/>
  <c r="J55" i="2" s="1"/>
  <c r="O57" i="2"/>
  <c r="N57" i="2" s="1"/>
  <c r="P57" i="2" s="1"/>
  <c r="R38" i="2"/>
  <c r="E38" i="2"/>
  <c r="L57" i="1"/>
  <c r="K57" i="1" s="1"/>
  <c r="M57" i="1" s="1"/>
  <c r="O57" i="1"/>
  <c r="N57" i="1" s="1"/>
  <c r="P57" i="1" s="1"/>
  <c r="I56" i="1"/>
  <c r="H56" i="1" s="1"/>
  <c r="J56" i="1" s="1"/>
  <c r="R34" i="1"/>
  <c r="E34" i="1"/>
  <c r="O58" i="2" l="1"/>
  <c r="N58" i="2" s="1"/>
  <c r="P58" i="2" s="1"/>
  <c r="I56" i="2"/>
  <c r="H56" i="2" s="1"/>
  <c r="J56" i="2" s="1"/>
  <c r="L57" i="2"/>
  <c r="K57" i="2" s="1"/>
  <c r="M57" i="2" s="1"/>
  <c r="Q38" i="2"/>
  <c r="G38" i="2"/>
  <c r="I57" i="1"/>
  <c r="H57" i="1" s="1"/>
  <c r="J57" i="1" s="1"/>
  <c r="O58" i="1"/>
  <c r="N58" i="1" s="1"/>
  <c r="P58" i="1" s="1"/>
  <c r="L58" i="1"/>
  <c r="K58" i="1" s="1"/>
  <c r="M58" i="1" s="1"/>
  <c r="Q34" i="1"/>
  <c r="G34" i="1"/>
  <c r="L58" i="2" l="1"/>
  <c r="K58" i="2" s="1"/>
  <c r="M58" i="2" s="1"/>
  <c r="I57" i="2"/>
  <c r="H57" i="2" s="1"/>
  <c r="J57" i="2" s="1"/>
  <c r="O59" i="2"/>
  <c r="N59" i="2" s="1"/>
  <c r="P59" i="2" s="1"/>
  <c r="F39" i="2"/>
  <c r="U38" i="2"/>
  <c r="T38" i="2"/>
  <c r="L59" i="1"/>
  <c r="K59" i="1" s="1"/>
  <c r="M59" i="1" s="1"/>
  <c r="O59" i="1"/>
  <c r="N59" i="1" s="1"/>
  <c r="P59" i="1" s="1"/>
  <c r="I58" i="1"/>
  <c r="H58" i="1" s="1"/>
  <c r="J58" i="1" s="1"/>
  <c r="F35" i="1"/>
  <c r="T34" i="1"/>
  <c r="U34" i="1" s="1"/>
  <c r="I58" i="2" l="1"/>
  <c r="H58" i="2" s="1"/>
  <c r="J58" i="2" s="1"/>
  <c r="O60" i="2"/>
  <c r="N60" i="2" s="1"/>
  <c r="P60" i="2" s="1"/>
  <c r="L59" i="2"/>
  <c r="K59" i="2" s="1"/>
  <c r="M59" i="2" s="1"/>
  <c r="R39" i="2"/>
  <c r="E39" i="2"/>
  <c r="O60" i="1"/>
  <c r="N60" i="1" s="1"/>
  <c r="P60" i="1" s="1"/>
  <c r="I59" i="1"/>
  <c r="H59" i="1" s="1"/>
  <c r="J59" i="1" s="1"/>
  <c r="L60" i="1"/>
  <c r="K60" i="1" s="1"/>
  <c r="M60" i="1" s="1"/>
  <c r="R35" i="1"/>
  <c r="E35" i="1"/>
  <c r="L60" i="2" l="1"/>
  <c r="K60" i="2" s="1"/>
  <c r="M60" i="2" s="1"/>
  <c r="O61" i="2"/>
  <c r="N61" i="2" s="1"/>
  <c r="P61" i="2" s="1"/>
  <c r="I59" i="2"/>
  <c r="H59" i="2" s="1"/>
  <c r="J59" i="2" s="1"/>
  <c r="Q39" i="2"/>
  <c r="G39" i="2"/>
  <c r="L61" i="1"/>
  <c r="K61" i="1" s="1"/>
  <c r="M61" i="1" s="1"/>
  <c r="I60" i="1"/>
  <c r="H60" i="1" s="1"/>
  <c r="J60" i="1" s="1"/>
  <c r="O61" i="1"/>
  <c r="N61" i="1" s="1"/>
  <c r="P61" i="1" s="1"/>
  <c r="Q35" i="1"/>
  <c r="G35" i="1"/>
  <c r="I60" i="2" l="1"/>
  <c r="H60" i="2" s="1"/>
  <c r="J60" i="2" s="1"/>
  <c r="O62" i="2"/>
  <c r="N62" i="2" s="1"/>
  <c r="P62" i="2" s="1"/>
  <c r="L61" i="2"/>
  <c r="K61" i="2" s="1"/>
  <c r="M61" i="2" s="1"/>
  <c r="F40" i="2"/>
  <c r="T39" i="2"/>
  <c r="U39" i="2" s="1"/>
  <c r="O62" i="1"/>
  <c r="N62" i="1" s="1"/>
  <c r="P62" i="1" s="1"/>
  <c r="I61" i="1"/>
  <c r="H61" i="1" s="1"/>
  <c r="J61" i="1" s="1"/>
  <c r="L62" i="1"/>
  <c r="K62" i="1" s="1"/>
  <c r="M62" i="1"/>
  <c r="F36" i="1"/>
  <c r="T35" i="1"/>
  <c r="U35" i="1" s="1"/>
  <c r="L62" i="2" l="1"/>
  <c r="K62" i="2" s="1"/>
  <c r="M62" i="2" s="1"/>
  <c r="O63" i="2"/>
  <c r="N63" i="2" s="1"/>
  <c r="P63" i="2"/>
  <c r="I61" i="2"/>
  <c r="H61" i="2" s="1"/>
  <c r="J61" i="2" s="1"/>
  <c r="R40" i="2"/>
  <c r="E40" i="2"/>
  <c r="I62" i="1"/>
  <c r="H62" i="1" s="1"/>
  <c r="J62" i="1" s="1"/>
  <c r="O63" i="1"/>
  <c r="N63" i="1" s="1"/>
  <c r="P63" i="1"/>
  <c r="R36" i="1"/>
  <c r="E36" i="1"/>
  <c r="L63" i="1"/>
  <c r="K63" i="1" s="1"/>
  <c r="M63" i="1" s="1"/>
  <c r="I62" i="2" l="1"/>
  <c r="H62" i="2" s="1"/>
  <c r="J62" i="2" s="1"/>
  <c r="L63" i="2"/>
  <c r="K63" i="2" s="1"/>
  <c r="M63" i="2" s="1"/>
  <c r="O64" i="2"/>
  <c r="N64" i="2" s="1"/>
  <c r="P64" i="2" s="1"/>
  <c r="Q40" i="2"/>
  <c r="G40" i="2"/>
  <c r="L64" i="1"/>
  <c r="K64" i="1" s="1"/>
  <c r="M64" i="1" s="1"/>
  <c r="I63" i="1"/>
  <c r="H63" i="1" s="1"/>
  <c r="J63" i="1" s="1"/>
  <c r="O64" i="1"/>
  <c r="N64" i="1" s="1"/>
  <c r="P64" i="1" s="1"/>
  <c r="Q36" i="1"/>
  <c r="G36" i="1"/>
  <c r="O65" i="2" l="1"/>
  <c r="N65" i="2" s="1"/>
  <c r="P65" i="2" s="1"/>
  <c r="L64" i="2"/>
  <c r="K64" i="2" s="1"/>
  <c r="M64" i="2" s="1"/>
  <c r="I63" i="2"/>
  <c r="H63" i="2" s="1"/>
  <c r="J63" i="2" s="1"/>
  <c r="F41" i="2"/>
  <c r="T40" i="2"/>
  <c r="U40" i="2" s="1"/>
  <c r="I64" i="1"/>
  <c r="H64" i="1" s="1"/>
  <c r="J64" i="1" s="1"/>
  <c r="L65" i="1"/>
  <c r="K65" i="1" s="1"/>
  <c r="M65" i="1" s="1"/>
  <c r="O65" i="1"/>
  <c r="N65" i="1" s="1"/>
  <c r="P65" i="1" s="1"/>
  <c r="T36" i="1"/>
  <c r="U36" i="1" s="1"/>
  <c r="F37" i="1"/>
  <c r="J64" i="2" l="1"/>
  <c r="I64" i="2"/>
  <c r="H64" i="2" s="1"/>
  <c r="L65" i="2"/>
  <c r="K65" i="2" s="1"/>
  <c r="M65" i="2" s="1"/>
  <c r="O66" i="2"/>
  <c r="R41" i="2"/>
  <c r="E41" i="2"/>
  <c r="L66" i="1"/>
  <c r="L18" i="1" s="1"/>
  <c r="K66" i="1"/>
  <c r="K18" i="1" s="1"/>
  <c r="I65" i="1"/>
  <c r="H65" i="1" s="1"/>
  <c r="J65" i="1" s="1"/>
  <c r="O66" i="1"/>
  <c r="O18" i="1" s="1"/>
  <c r="N66" i="1"/>
  <c r="N18" i="1" s="1"/>
  <c r="R37" i="1"/>
  <c r="E37" i="1"/>
  <c r="L66" i="2" l="1"/>
  <c r="I65" i="2"/>
  <c r="H65" i="2" s="1"/>
  <c r="J65" i="2"/>
  <c r="Q41" i="2"/>
  <c r="G41" i="2"/>
  <c r="O18" i="2"/>
  <c r="N66" i="2"/>
  <c r="H66" i="1"/>
  <c r="H18" i="1" s="1"/>
  <c r="I66" i="1"/>
  <c r="I18" i="1" s="1"/>
  <c r="M66" i="1"/>
  <c r="Q37" i="1"/>
  <c r="G37" i="1"/>
  <c r="P66" i="1"/>
  <c r="F42" i="2" l="1"/>
  <c r="N18" i="2"/>
  <c r="P66" i="2"/>
  <c r="I66" i="2"/>
  <c r="T41" i="2"/>
  <c r="U41" i="2" s="1"/>
  <c r="L18" i="2"/>
  <c r="K66" i="2"/>
  <c r="F38" i="1"/>
  <c r="J66" i="1"/>
  <c r="U37" i="1"/>
  <c r="T37" i="1"/>
  <c r="I18" i="2" l="1"/>
  <c r="H66" i="2"/>
  <c r="K18" i="2"/>
  <c r="M66" i="2"/>
  <c r="R42" i="2"/>
  <c r="E42" i="2"/>
  <c r="R38" i="1"/>
  <c r="E38" i="1"/>
  <c r="H18" i="2" l="1"/>
  <c r="J66" i="2"/>
  <c r="Q42" i="2"/>
  <c r="G42" i="2"/>
  <c r="Q38" i="1"/>
  <c r="G38" i="1"/>
  <c r="F43" i="2" l="1"/>
  <c r="T42" i="2"/>
  <c r="U42" i="2" s="1"/>
  <c r="F39" i="1"/>
  <c r="T38" i="1"/>
  <c r="U38" i="1" s="1"/>
  <c r="R43" i="2" l="1"/>
  <c r="E43" i="2"/>
  <c r="R39" i="1"/>
  <c r="E39" i="1"/>
  <c r="Q43" i="2" l="1"/>
  <c r="G43" i="2"/>
  <c r="Q39" i="1"/>
  <c r="G39" i="1"/>
  <c r="F44" i="2" l="1"/>
  <c r="T43" i="2"/>
  <c r="U43" i="2" s="1"/>
  <c r="F40" i="1"/>
  <c r="T39" i="1"/>
  <c r="U39" i="1" s="1"/>
  <c r="R44" i="2" l="1"/>
  <c r="E44" i="2"/>
  <c r="R40" i="1"/>
  <c r="E40" i="1"/>
  <c r="Q44" i="2" l="1"/>
  <c r="G44" i="2"/>
  <c r="Q40" i="1"/>
  <c r="G40" i="1"/>
  <c r="F45" i="2" l="1"/>
  <c r="T44" i="2"/>
  <c r="U44" i="2" s="1"/>
  <c r="F41" i="1"/>
  <c r="T40" i="1"/>
  <c r="U40" i="1" s="1"/>
  <c r="R45" i="2" l="1"/>
  <c r="E45" i="2"/>
  <c r="R41" i="1"/>
  <c r="E41" i="1"/>
  <c r="Q45" i="2" l="1"/>
  <c r="G45" i="2"/>
  <c r="Q41" i="1"/>
  <c r="G41" i="1"/>
  <c r="F46" i="2" l="1"/>
  <c r="T45" i="2"/>
  <c r="U45" i="2" s="1"/>
  <c r="F42" i="1"/>
  <c r="T41" i="1"/>
  <c r="U41" i="1" s="1"/>
  <c r="R46" i="2" l="1"/>
  <c r="E46" i="2"/>
  <c r="R42" i="1"/>
  <c r="E42" i="1"/>
  <c r="Q46" i="2" l="1"/>
  <c r="G46" i="2"/>
  <c r="Q42" i="1"/>
  <c r="G42" i="1"/>
  <c r="F47" i="2" l="1"/>
  <c r="T46" i="2"/>
  <c r="U46" i="2" s="1"/>
  <c r="F43" i="1"/>
  <c r="T42" i="1"/>
  <c r="U42" i="1" s="1"/>
  <c r="R47" i="2" l="1"/>
  <c r="E47" i="2"/>
  <c r="R43" i="1"/>
  <c r="E43" i="1"/>
  <c r="Q47" i="2" l="1"/>
  <c r="G47" i="2"/>
  <c r="Q43" i="1"/>
  <c r="G43" i="1"/>
  <c r="F48" i="2" l="1"/>
  <c r="T47" i="2"/>
  <c r="U47" i="2" s="1"/>
  <c r="F44" i="1"/>
  <c r="T43" i="1"/>
  <c r="U43" i="1" s="1"/>
  <c r="R48" i="2" l="1"/>
  <c r="E48" i="2"/>
  <c r="R44" i="1"/>
  <c r="E44" i="1"/>
  <c r="Q48" i="2" l="1"/>
  <c r="G48" i="2"/>
  <c r="Q44" i="1"/>
  <c r="G44" i="1"/>
  <c r="F49" i="2" l="1"/>
  <c r="T48" i="2"/>
  <c r="U48" i="2" s="1"/>
  <c r="F45" i="1"/>
  <c r="T44" i="1"/>
  <c r="U44" i="1" s="1"/>
  <c r="R49" i="2" l="1"/>
  <c r="E49" i="2"/>
  <c r="R45" i="1"/>
  <c r="E45" i="1"/>
  <c r="Q49" i="2" l="1"/>
  <c r="G49" i="2"/>
  <c r="Q45" i="1"/>
  <c r="G45" i="1"/>
  <c r="F50" i="2" l="1"/>
  <c r="T49" i="2"/>
  <c r="U49" i="2" s="1"/>
  <c r="F46" i="1"/>
  <c r="T45" i="1"/>
  <c r="U45" i="1" s="1"/>
  <c r="R50" i="2" l="1"/>
  <c r="E50" i="2"/>
  <c r="R46" i="1"/>
  <c r="E46" i="1"/>
  <c r="Q50" i="2" l="1"/>
  <c r="G50" i="2"/>
  <c r="Q46" i="1"/>
  <c r="G46" i="1"/>
  <c r="F51" i="2" l="1"/>
  <c r="T50" i="2"/>
  <c r="U50" i="2" s="1"/>
  <c r="F47" i="1"/>
  <c r="T46" i="1"/>
  <c r="U46" i="1" s="1"/>
  <c r="R51" i="2" l="1"/>
  <c r="E51" i="2"/>
  <c r="R47" i="1"/>
  <c r="E47" i="1"/>
  <c r="Q51" i="2" l="1"/>
  <c r="G51" i="2"/>
  <c r="Q47" i="1"/>
  <c r="G47" i="1"/>
  <c r="F52" i="2" l="1"/>
  <c r="T51" i="2"/>
  <c r="U51" i="2" s="1"/>
  <c r="F48" i="1"/>
  <c r="T47" i="1"/>
  <c r="U47" i="1" s="1"/>
  <c r="R52" i="2" l="1"/>
  <c r="E52" i="2"/>
  <c r="R48" i="1"/>
  <c r="E48" i="1"/>
  <c r="Q52" i="2" l="1"/>
  <c r="G52" i="2"/>
  <c r="Q48" i="1"/>
  <c r="G48" i="1"/>
  <c r="F53" i="2" l="1"/>
  <c r="T52" i="2"/>
  <c r="U52" i="2" s="1"/>
  <c r="F49" i="1"/>
  <c r="T48" i="1"/>
  <c r="U48" i="1" s="1"/>
  <c r="R53" i="2" l="1"/>
  <c r="E53" i="2"/>
  <c r="R49" i="1"/>
  <c r="E49" i="1"/>
  <c r="Q53" i="2" l="1"/>
  <c r="G53" i="2"/>
  <c r="Q49" i="1"/>
  <c r="G49" i="1"/>
  <c r="F54" i="2" l="1"/>
  <c r="T53" i="2"/>
  <c r="U53" i="2" s="1"/>
  <c r="F50" i="1"/>
  <c r="T49" i="1"/>
  <c r="U49" i="1" s="1"/>
  <c r="R54" i="2" l="1"/>
  <c r="E54" i="2"/>
  <c r="R50" i="1"/>
  <c r="E50" i="1"/>
  <c r="Q54" i="2" l="1"/>
  <c r="G54" i="2"/>
  <c r="Q50" i="1"/>
  <c r="G50" i="1"/>
  <c r="F55" i="2" l="1"/>
  <c r="T54" i="2"/>
  <c r="U54" i="2" s="1"/>
  <c r="F51" i="1"/>
  <c r="T50" i="1"/>
  <c r="U50" i="1" s="1"/>
  <c r="R55" i="2" l="1"/>
  <c r="E55" i="2"/>
  <c r="R51" i="1"/>
  <c r="E51" i="1"/>
  <c r="Q55" i="2" l="1"/>
  <c r="G55" i="2"/>
  <c r="Q51" i="1"/>
  <c r="G51" i="1"/>
  <c r="F56" i="2" l="1"/>
  <c r="T55" i="2"/>
  <c r="U55" i="2" s="1"/>
  <c r="F52" i="1"/>
  <c r="T51" i="1"/>
  <c r="U51" i="1" s="1"/>
  <c r="R56" i="2" l="1"/>
  <c r="E56" i="2"/>
  <c r="R52" i="1"/>
  <c r="E52" i="1"/>
  <c r="Q56" i="2" l="1"/>
  <c r="G56" i="2"/>
  <c r="Q52" i="1"/>
  <c r="G52" i="1"/>
  <c r="F57" i="2" l="1"/>
  <c r="T56" i="2"/>
  <c r="U56" i="2" s="1"/>
  <c r="T52" i="1"/>
  <c r="U52" i="1" s="1"/>
  <c r="F53" i="1"/>
  <c r="R57" i="2" l="1"/>
  <c r="E57" i="2"/>
  <c r="R53" i="1"/>
  <c r="E53" i="1"/>
  <c r="Q57" i="2" l="1"/>
  <c r="G57" i="2"/>
  <c r="Q53" i="1"/>
  <c r="G53" i="1"/>
  <c r="F58" i="2" l="1"/>
  <c r="T57" i="2"/>
  <c r="U57" i="2" s="1"/>
  <c r="F54" i="1"/>
  <c r="T53" i="1"/>
  <c r="U53" i="1" s="1"/>
  <c r="R58" i="2" l="1"/>
  <c r="E58" i="2"/>
  <c r="R54" i="1"/>
  <c r="E54" i="1"/>
  <c r="Q58" i="2" l="1"/>
  <c r="G58" i="2"/>
  <c r="Q54" i="1"/>
  <c r="G54" i="1"/>
  <c r="F59" i="2" l="1"/>
  <c r="T58" i="2"/>
  <c r="U58" i="2" s="1"/>
  <c r="F55" i="1"/>
  <c r="T54" i="1"/>
  <c r="U54" i="1" s="1"/>
  <c r="R59" i="2" l="1"/>
  <c r="E59" i="2"/>
  <c r="R55" i="1"/>
  <c r="E55" i="1"/>
  <c r="Q59" i="2" l="1"/>
  <c r="G59" i="2"/>
  <c r="Q55" i="1"/>
  <c r="G55" i="1"/>
  <c r="F60" i="2" l="1"/>
  <c r="T59" i="2"/>
  <c r="U59" i="2" s="1"/>
  <c r="F56" i="1"/>
  <c r="T55" i="1"/>
  <c r="U55" i="1" s="1"/>
  <c r="R60" i="2" l="1"/>
  <c r="E60" i="2"/>
  <c r="R56" i="1"/>
  <c r="E56" i="1"/>
  <c r="Q60" i="2" l="1"/>
  <c r="G60" i="2"/>
  <c r="Q56" i="1"/>
  <c r="G56" i="1"/>
  <c r="F61" i="2" l="1"/>
  <c r="T60" i="2"/>
  <c r="U60" i="2" s="1"/>
  <c r="F57" i="1"/>
  <c r="T56" i="1"/>
  <c r="U56" i="1" s="1"/>
  <c r="R61" i="2" l="1"/>
  <c r="E61" i="2"/>
  <c r="R57" i="1"/>
  <c r="E57" i="1"/>
  <c r="Q61" i="2" l="1"/>
  <c r="G61" i="2"/>
  <c r="Q57" i="1"/>
  <c r="G57" i="1"/>
  <c r="F62" i="2" l="1"/>
  <c r="T61" i="2"/>
  <c r="U61" i="2" s="1"/>
  <c r="F58" i="1"/>
  <c r="T57" i="1"/>
  <c r="U57" i="1" s="1"/>
  <c r="R62" i="2" l="1"/>
  <c r="E62" i="2"/>
  <c r="R58" i="1"/>
  <c r="E58" i="1"/>
  <c r="Q62" i="2" l="1"/>
  <c r="G62" i="2"/>
  <c r="Q58" i="1"/>
  <c r="G58" i="1"/>
  <c r="F63" i="2" l="1"/>
  <c r="T62" i="2"/>
  <c r="U62" i="2" s="1"/>
  <c r="F59" i="1"/>
  <c r="T58" i="1"/>
  <c r="U58" i="1" s="1"/>
  <c r="R63" i="2" l="1"/>
  <c r="E63" i="2"/>
  <c r="R59" i="1"/>
  <c r="E59" i="1"/>
  <c r="Q63" i="2" l="1"/>
  <c r="G63" i="2"/>
  <c r="Q59" i="1"/>
  <c r="G59" i="1"/>
  <c r="F64" i="2" l="1"/>
  <c r="T63" i="2"/>
  <c r="U63" i="2" s="1"/>
  <c r="F60" i="1"/>
  <c r="T59" i="1"/>
  <c r="U59" i="1" s="1"/>
  <c r="R64" i="2" l="1"/>
  <c r="E64" i="2"/>
  <c r="R60" i="1"/>
  <c r="E60" i="1"/>
  <c r="Q64" i="2" l="1"/>
  <c r="G64" i="2"/>
  <c r="Q60" i="1"/>
  <c r="G60" i="1"/>
  <c r="F65" i="2" l="1"/>
  <c r="T64" i="2"/>
  <c r="U64" i="2" s="1"/>
  <c r="F61" i="1"/>
  <c r="T60" i="1"/>
  <c r="U60" i="1" s="1"/>
  <c r="R65" i="2" l="1"/>
  <c r="E65" i="2"/>
  <c r="R61" i="1"/>
  <c r="E61" i="1"/>
  <c r="Q65" i="2" l="1"/>
  <c r="G65" i="2"/>
  <c r="Q61" i="1"/>
  <c r="G61" i="1"/>
  <c r="F66" i="2" l="1"/>
  <c r="T65" i="2"/>
  <c r="U65" i="2" s="1"/>
  <c r="F62" i="1"/>
  <c r="T61" i="1"/>
  <c r="U61" i="1" s="1"/>
  <c r="R66" i="2" l="1"/>
  <c r="R18" i="2" s="1"/>
  <c r="F18" i="2"/>
  <c r="E66" i="2"/>
  <c r="R62" i="1"/>
  <c r="E62" i="1"/>
  <c r="Q66" i="2" l="1"/>
  <c r="E18" i="2"/>
  <c r="G66" i="2"/>
  <c r="Q62" i="1"/>
  <c r="G62" i="1"/>
  <c r="T66" i="2" l="1"/>
  <c r="T18" i="2" s="1"/>
  <c r="Q18" i="2"/>
  <c r="F63" i="1"/>
  <c r="T62" i="1"/>
  <c r="U62" i="1" s="1"/>
  <c r="U66" i="2" l="1"/>
  <c r="R63" i="1"/>
  <c r="E63" i="1"/>
  <c r="Q63" i="1" l="1"/>
  <c r="G63" i="1"/>
  <c r="F64" i="1" l="1"/>
  <c r="T63" i="1"/>
  <c r="U63" i="1" s="1"/>
  <c r="R64" i="1" l="1"/>
  <c r="E64" i="1"/>
  <c r="Q64" i="1" l="1"/>
  <c r="G64" i="1"/>
  <c r="E65" i="1" l="1"/>
  <c r="Q65" i="1" s="1"/>
  <c r="F65" i="1"/>
  <c r="R65" i="1" s="1"/>
  <c r="T64" i="1"/>
  <c r="U64" i="1" s="1"/>
  <c r="G65" i="1" l="1"/>
  <c r="T65" i="1"/>
  <c r="U65" i="1" s="1"/>
  <c r="F66" i="1" l="1"/>
  <c r="E66" i="1"/>
  <c r="R66" i="1" l="1"/>
  <c r="R18" i="1" s="1"/>
  <c r="F18" i="1"/>
  <c r="Q66" i="1"/>
  <c r="E18" i="1"/>
  <c r="G66" i="1"/>
  <c r="T66" i="1" l="1"/>
  <c r="T18" i="1" s="1"/>
  <c r="Q18" i="1"/>
  <c r="U66" i="1" l="1"/>
</calcChain>
</file>

<file path=xl/sharedStrings.xml><?xml version="1.0" encoding="utf-8"?>
<sst xmlns="http://schemas.openxmlformats.org/spreadsheetml/2006/main" count="124" uniqueCount="56">
  <si>
    <t>pôvodná zmluva pred ZZP dodatočný VP</t>
  </si>
  <si>
    <t>číselník VP</t>
  </si>
  <si>
    <t>ostra LNGJ7RZELJJRY2ZE</t>
  </si>
  <si>
    <t>investicia</t>
  </si>
  <si>
    <t>urokova sadzba</t>
  </si>
  <si>
    <t>mesacna US</t>
  </si>
  <si>
    <t>splatka1</t>
  </si>
  <si>
    <t>pocet1</t>
  </si>
  <si>
    <t>mesacny urok1</t>
  </si>
  <si>
    <t>mesacna istina1</t>
  </si>
  <si>
    <t>rocna2x</t>
  </si>
  <si>
    <t>pocet M VP</t>
  </si>
  <si>
    <t>POM splatka2</t>
  </si>
  <si>
    <t>pocet2</t>
  </si>
  <si>
    <t>rocna2</t>
  </si>
  <si>
    <t>splatka2</t>
  </si>
  <si>
    <t>urok dlznika</t>
  </si>
  <si>
    <t>hladanie riesenia</t>
  </si>
  <si>
    <t>Schválená doba splácania</t>
  </si>
  <si>
    <t>počet mesiacov, kde sa uplatňuje zmena</t>
  </si>
  <si>
    <t>investor1</t>
  </si>
  <si>
    <t>pole splakta2</t>
  </si>
  <si>
    <t>investor2</t>
  </si>
  <si>
    <t>zaporna pozadovana splatka</t>
  </si>
  <si>
    <t>investor3</t>
  </si>
  <si>
    <t>pole rocna2</t>
  </si>
  <si>
    <t>investor4</t>
  </si>
  <si>
    <t>dlzník</t>
  </si>
  <si>
    <t>19-60</t>
  </si>
  <si>
    <t>dátum splátky</t>
  </si>
  <si>
    <t>koniec mesiaca</t>
  </si>
  <si>
    <t>I1</t>
  </si>
  <si>
    <t>U1</t>
  </si>
  <si>
    <t>Z1</t>
  </si>
  <si>
    <t>I2</t>
  </si>
  <si>
    <t>U2</t>
  </si>
  <si>
    <t>Z2</t>
  </si>
  <si>
    <t>I3</t>
  </si>
  <si>
    <t>U3</t>
  </si>
  <si>
    <t>I4</t>
  </si>
  <si>
    <t>U4</t>
  </si>
  <si>
    <t>Z4</t>
  </si>
  <si>
    <t>I</t>
  </si>
  <si>
    <t>U</t>
  </si>
  <si>
    <t>vstupny</t>
  </si>
  <si>
    <t>urokD</t>
  </si>
  <si>
    <t>SPLATKA</t>
  </si>
  <si>
    <t>Istina</t>
  </si>
  <si>
    <t>Úrok</t>
  </si>
  <si>
    <t>Úrok D</t>
  </si>
  <si>
    <t>Zostatok istiny</t>
  </si>
  <si>
    <t>Dodatočný VP s použitím číselníka VP na zmluve bez VP od začiatku</t>
  </si>
  <si>
    <t>dodatocny VP</t>
  </si>
  <si>
    <t>zostatok I</t>
  </si>
  <si>
    <t>mesacna US2</t>
  </si>
  <si>
    <t>mesacny urok2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</si>
</sst>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000"/>
    <numFmt numFmtId="165" formatCode="#,##0.00\ &quot;€&quot;"/>
    <numFmt numFmtId="166" formatCode="0.000%"/>
    <numFmt numFmtId="167" formatCode="#\ ###\ ###\ ###\ ##0.00\ [$€]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rgb="FF000000"/>
      <name val="Segoe UI"/>
      <family val="2"/>
    </font>
    <font>
      <sz val="9"/>
      <name val="Segoe UI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BF1FF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2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0" fontId="1" fillId="0" borderId="0" xfId="0" applyNumberFormat="1" applyFont="1"/>
    <xf numFmtId="164" fontId="0" fillId="0" borderId="0" xfId="0" applyNumberFormat="1"/>
    <xf numFmtId="8" fontId="0" fillId="0" borderId="0" xfId="0" applyNumberFormat="1"/>
    <xf numFmtId="8" fontId="1" fillId="0" borderId="0" xfId="0" applyNumberFormat="1" applyFont="1"/>
    <xf numFmtId="10" fontId="0" fillId="0" borderId="0" xfId="0" applyNumberFormat="1"/>
    <xf numFmtId="10" fontId="0" fillId="2" borderId="0" xfId="0" applyNumberFormat="1" applyFill="1"/>
    <xf numFmtId="0" fontId="0" fillId="0" borderId="1" xfId="0" applyBorder="1"/>
    <xf numFmtId="165" fontId="0" fillId="0" borderId="0" xfId="0" applyNumberFormat="1"/>
    <xf numFmtId="166" fontId="0" fillId="2" borderId="0" xfId="0" applyNumberFormat="1" applyFill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1" xfId="0" applyBorder="1" applyAlignment="1">
      <alignment horizontal="right"/>
    </xf>
    <xf numFmtId="14" fontId="0" fillId="0" borderId="0" xfId="0" applyNumberFormat="1"/>
    <xf numFmtId="0" fontId="6" fillId="6" borderId="2" xfId="1" applyFont="1" applyFill="1" applyBorder="1" applyAlignment="1">
      <alignment horizontal="right" vertical="center"/>
    </xf>
    <xf numFmtId="0" fontId="6" fillId="6" borderId="3" xfId="1" applyFont="1" applyFill="1" applyBorder="1" applyAlignment="1">
      <alignment horizontal="right" vertical="center"/>
    </xf>
    <xf numFmtId="167" fontId="7" fillId="0" borderId="2" xfId="1" applyNumberFormat="1" applyFont="1" applyBorder="1" applyAlignment="1">
      <alignment horizontal="right" vertical="top"/>
    </xf>
    <xf numFmtId="0" fontId="0" fillId="7" borderId="0" xfId="0" applyFill="1"/>
    <xf numFmtId="8" fontId="0" fillId="7" borderId="0" xfId="0" applyNumberFormat="1" applyFill="1"/>
    <xf numFmtId="10" fontId="0" fillId="7" borderId="0" xfId="0" applyNumberFormat="1" applyFill="1"/>
    <xf numFmtId="166" fontId="0" fillId="7" borderId="0" xfId="0" applyNumberFormat="1" applyFill="1"/>
    <xf numFmtId="8" fontId="8" fillId="0" borderId="0" xfId="2" applyNumberFormat="1"/>
    <xf numFmtId="14" fontId="9" fillId="0" borderId="0" xfId="2" applyNumberFormat="1" applyFont="1"/>
    <xf numFmtId="0" fontId="9" fillId="0" borderId="0" xfId="2" applyFont="1"/>
    <xf numFmtId="0" fontId="8" fillId="0" borderId="0" xfId="2"/>
    <xf numFmtId="0" fontId="10" fillId="0" borderId="0" xfId="2" applyFont="1"/>
    <xf numFmtId="14" fontId="0" fillId="7" borderId="0" xfId="0" applyNumberFormat="1" applyFill="1"/>
  </cellXfs>
  <cellStyles count="3">
    <cellStyle name="Normálna" xfId="0" builtinId="0"/>
    <cellStyle name="Normálna 4" xfId="1" xr:uid="{D9E724E8-DCAC-44C2-A0ED-43AFA1AF112C}"/>
    <cellStyle name="Normálne 2" xfId="2" xr:uid="{96759D6A-ACE7-487C-A09E-013D558AA8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C2BD8-D30F-4896-9481-FA08DA4A2730}">
  <sheetPr>
    <tabColor rgb="FF00B0F0"/>
  </sheetPr>
  <dimension ref="A1:Z66"/>
  <sheetViews>
    <sheetView tabSelected="1" zoomScale="90" zoomScaleNormal="90" workbookViewId="0">
      <selection activeCell="J15" sqref="J15"/>
    </sheetView>
  </sheetViews>
  <sheetFormatPr defaultColWidth="8.85546875" defaultRowHeight="15" x14ac:dyDescent="0.25"/>
  <cols>
    <col min="3" max="3" width="11.42578125" customWidth="1"/>
    <col min="4" max="4" width="12.5703125" customWidth="1"/>
    <col min="5" max="5" width="12.28515625" customWidth="1"/>
    <col min="6" max="6" width="12.5703125" bestFit="1" customWidth="1"/>
    <col min="7" max="7" width="11.28515625" bestFit="1" customWidth="1"/>
    <col min="8" max="8" width="11.5703125" customWidth="1"/>
    <col min="9" max="9" width="13.42578125" bestFit="1" customWidth="1"/>
    <col min="10" max="10" width="13.7109375" customWidth="1"/>
    <col min="11" max="11" width="9.7109375" bestFit="1" customWidth="1"/>
    <col min="12" max="12" width="9.5703125" customWidth="1"/>
    <col min="13" max="13" width="12.42578125" customWidth="1"/>
    <col min="14" max="14" width="14.140625" customWidth="1"/>
    <col min="15" max="15" width="9" bestFit="1" customWidth="1"/>
    <col min="16" max="16" width="13.5703125" bestFit="1" customWidth="1"/>
    <col min="17" max="17" width="12.28515625" customWidth="1"/>
    <col min="18" max="18" width="10.28515625" bestFit="1" customWidth="1"/>
    <col min="19" max="19" width="10.7109375" bestFit="1" customWidth="1"/>
    <col min="20" max="20" width="9" bestFit="1" customWidth="1"/>
    <col min="23" max="23" width="9.85546875" customWidth="1"/>
    <col min="24" max="24" width="11.85546875" customWidth="1"/>
    <col min="26" max="26" width="9.42578125" bestFit="1" customWidth="1"/>
  </cols>
  <sheetData>
    <row r="1" spans="2:24" ht="48" customHeight="1" x14ac:dyDescent="0.7">
      <c r="C1" s="1" t="s">
        <v>51</v>
      </c>
      <c r="W1" s="2" t="s">
        <v>1</v>
      </c>
    </row>
    <row r="2" spans="2:24" x14ac:dyDescent="0.25">
      <c r="B2" t="s">
        <v>2</v>
      </c>
    </row>
    <row r="3" spans="2:24" ht="63.75" x14ac:dyDescent="0.25">
      <c r="D3" t="s">
        <v>3</v>
      </c>
      <c r="E3" s="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M3" t="s">
        <v>11</v>
      </c>
      <c r="N3" t="s">
        <v>12</v>
      </c>
      <c r="O3" t="s">
        <v>13</v>
      </c>
      <c r="P3" t="s">
        <v>14</v>
      </c>
      <c r="Q3" t="s">
        <v>15</v>
      </c>
      <c r="R3" t="s">
        <v>16</v>
      </c>
      <c r="T3" s="4" t="s">
        <v>17</v>
      </c>
      <c r="W3" s="5" t="s">
        <v>18</v>
      </c>
      <c r="X3" s="6" t="s">
        <v>19</v>
      </c>
    </row>
    <row r="4" spans="2:24" x14ac:dyDescent="0.25">
      <c r="C4" t="s">
        <v>20</v>
      </c>
      <c r="D4">
        <v>100</v>
      </c>
      <c r="E4" s="7">
        <v>0.08</v>
      </c>
      <c r="F4" s="8">
        <f>($E$4+1)^(1/12)-1</f>
        <v>6.4340301100034303E-3</v>
      </c>
      <c r="G4" s="9">
        <f>ROUND(PMT((1+$E$4)^(1/12)-1,H4,-$D$4),2)</f>
        <v>2.4300000000000002</v>
      </c>
      <c r="H4">
        <v>48</v>
      </c>
      <c r="I4" s="9">
        <f>F4*D4</f>
        <v>0.64340301100034303</v>
      </c>
      <c r="J4" s="10">
        <f>G4-I4</f>
        <v>1.7865969889996571</v>
      </c>
      <c r="K4" s="11">
        <f>P4</f>
        <v>0</v>
      </c>
      <c r="L4" s="9">
        <f>-Q4</f>
        <v>2.2727272727272729</v>
      </c>
      <c r="N4" s="9"/>
      <c r="O4">
        <v>44</v>
      </c>
      <c r="P4" s="12">
        <v>0</v>
      </c>
      <c r="Q4" s="9">
        <f>-PMT((1+P4)^(1/12)-1,O4,-D4)</f>
        <v>-2.2727272727272729</v>
      </c>
      <c r="R4" s="9">
        <f>G8-L4</f>
        <v>16.617272727272727</v>
      </c>
      <c r="S4" s="9">
        <f>G4*H4</f>
        <v>116.64000000000001</v>
      </c>
      <c r="T4" s="4" t="s">
        <v>21</v>
      </c>
      <c r="W4" s="13">
        <v>6</v>
      </c>
      <c r="X4" s="13">
        <v>0</v>
      </c>
    </row>
    <row r="5" spans="2:24" x14ac:dyDescent="0.25">
      <c r="C5" t="s">
        <v>22</v>
      </c>
      <c r="D5">
        <v>200</v>
      </c>
      <c r="E5" s="7">
        <v>0.08</v>
      </c>
      <c r="F5" s="8">
        <f>($E$5+1)^(1/12)-1</f>
        <v>6.4340301100034303E-3</v>
      </c>
      <c r="G5" s="9">
        <f>ROUND(PMT((1+$E$5)^(1/12)-1,H5,-$D$5),2)</f>
        <v>4.8600000000000003</v>
      </c>
      <c r="H5">
        <v>48</v>
      </c>
      <c r="I5" s="9">
        <f>F5*D5</f>
        <v>1.2868060220006861</v>
      </c>
      <c r="J5" s="10">
        <f>G5-I5</f>
        <v>3.5731939779993143</v>
      </c>
      <c r="K5" s="11">
        <f>P5</f>
        <v>0</v>
      </c>
      <c r="L5" s="8"/>
      <c r="M5" s="14"/>
      <c r="N5" s="9"/>
      <c r="O5">
        <v>44</v>
      </c>
      <c r="P5" s="15">
        <v>0</v>
      </c>
      <c r="Q5" s="9">
        <f>-PMT((1+P5)^(1/12)-1,O5,-D5)</f>
        <v>-4.5454545454545459</v>
      </c>
      <c r="R5" s="9"/>
      <c r="S5" s="9">
        <f>G5*H5</f>
        <v>233.28000000000003</v>
      </c>
      <c r="T5" s="4" t="s">
        <v>23</v>
      </c>
      <c r="W5" s="16">
        <v>8</v>
      </c>
      <c r="X5" s="16">
        <v>0</v>
      </c>
    </row>
    <row r="6" spans="2:24" x14ac:dyDescent="0.25">
      <c r="C6" t="s">
        <v>24</v>
      </c>
      <c r="D6">
        <v>100</v>
      </c>
      <c r="E6" s="7">
        <v>7.4999999999999997E-2</v>
      </c>
      <c r="F6" s="8">
        <f>($E$6+1)^(1/12)-1</f>
        <v>6.0449190242917172E-3</v>
      </c>
      <c r="G6" s="9">
        <f>ROUND(PMT((1+$E$6)^(1/12)-1,H6,-$D$6),2)</f>
        <v>2.41</v>
      </c>
      <c r="H6">
        <v>48</v>
      </c>
      <c r="I6" s="9">
        <f>F6*D6</f>
        <v>0.60449190242917172</v>
      </c>
      <c r="J6" s="10">
        <f>G6-I6</f>
        <v>1.8055080975708284</v>
      </c>
      <c r="K6" s="11">
        <f>P6</f>
        <v>0</v>
      </c>
      <c r="L6" s="8"/>
      <c r="M6" s="14"/>
      <c r="N6" s="9"/>
      <c r="O6">
        <v>44</v>
      </c>
      <c r="P6" s="15">
        <v>0</v>
      </c>
      <c r="Q6" s="9">
        <f>-PMT((1+P6)^(1/12)-1,O6,-D6)</f>
        <v>-2.2727272727272729</v>
      </c>
      <c r="S6" s="9">
        <f>G6*H6</f>
        <v>115.68</v>
      </c>
      <c r="T6" s="4" t="s">
        <v>25</v>
      </c>
      <c r="W6" s="13">
        <v>9</v>
      </c>
      <c r="X6" s="13">
        <v>1</v>
      </c>
    </row>
    <row r="7" spans="2:24" x14ac:dyDescent="0.25">
      <c r="C7" t="s">
        <v>26</v>
      </c>
      <c r="D7">
        <v>100</v>
      </c>
      <c r="E7" s="7">
        <v>0.1</v>
      </c>
      <c r="F7" s="8">
        <f>($E$7+1)^(1/12)-1</f>
        <v>7.9741404289037643E-3</v>
      </c>
      <c r="G7" s="9">
        <f>ROUND(PMT((1+$E$7)^(1/12)-1,H7,-$D$7),2)</f>
        <v>2.52</v>
      </c>
      <c r="H7">
        <v>48</v>
      </c>
      <c r="I7" s="9">
        <f>F7*D7</f>
        <v>0.79741404289037643</v>
      </c>
      <c r="J7" s="10">
        <f>G7-I7</f>
        <v>1.7225859571096236</v>
      </c>
      <c r="K7" s="11">
        <f>P7</f>
        <v>0</v>
      </c>
      <c r="L7" s="8"/>
      <c r="M7" s="14"/>
      <c r="N7" s="9"/>
      <c r="O7">
        <v>44</v>
      </c>
      <c r="P7" s="15">
        <v>0</v>
      </c>
      <c r="Q7" s="9">
        <f>-PMT((1+P7)^(1/12)-1,O7,-D7)</f>
        <v>-2.2727272727272729</v>
      </c>
      <c r="S7" s="9">
        <f>G7*H7</f>
        <v>120.96000000000001</v>
      </c>
      <c r="W7" s="13">
        <v>12</v>
      </c>
      <c r="X7" s="13">
        <v>1</v>
      </c>
    </row>
    <row r="8" spans="2:24" x14ac:dyDescent="0.25">
      <c r="C8" t="s">
        <v>27</v>
      </c>
      <c r="D8">
        <v>500</v>
      </c>
      <c r="E8" s="11">
        <v>0.38500000000000001</v>
      </c>
      <c r="G8" s="9">
        <f>ROUND(PMT((1+$E$8)^(1/12)-1,H8,-$D$8),2)</f>
        <v>18.89</v>
      </c>
      <c r="H8">
        <v>48</v>
      </c>
      <c r="I8" s="9">
        <f>SUM(I4:I7)</f>
        <v>3.3321149783205772</v>
      </c>
      <c r="J8" s="9">
        <f>SUM(J4:J7)</f>
        <v>8.8878850216794234</v>
      </c>
      <c r="M8" s="9">
        <f>SUM(M5:M7)</f>
        <v>0</v>
      </c>
      <c r="N8" s="9"/>
      <c r="O8">
        <v>44</v>
      </c>
      <c r="P8" s="9"/>
      <c r="Q8" s="9"/>
      <c r="R8" s="9">
        <f>SUM(R4:R7)</f>
        <v>16.617272727272727</v>
      </c>
      <c r="S8" s="9">
        <f>G8*H8</f>
        <v>906.72</v>
      </c>
      <c r="W8" s="13"/>
      <c r="X8" s="13"/>
    </row>
    <row r="9" spans="2:24" x14ac:dyDescent="0.25">
      <c r="C9" t="s">
        <v>52</v>
      </c>
      <c r="D9" t="s">
        <v>53</v>
      </c>
      <c r="F9" t="s">
        <v>54</v>
      </c>
      <c r="G9" t="s">
        <v>15</v>
      </c>
      <c r="H9" t="s">
        <v>13</v>
      </c>
      <c r="I9" t="s">
        <v>55</v>
      </c>
      <c r="J9" s="9"/>
      <c r="M9" t="s">
        <v>11</v>
      </c>
      <c r="N9" t="s">
        <v>12</v>
      </c>
      <c r="O9" t="s">
        <v>13</v>
      </c>
      <c r="P9" t="s">
        <v>14</v>
      </c>
      <c r="Q9" t="s">
        <v>15</v>
      </c>
      <c r="R9" t="s">
        <v>16</v>
      </c>
      <c r="T9" s="24" t="s">
        <v>17</v>
      </c>
      <c r="W9" s="17">
        <v>13</v>
      </c>
      <c r="X9" s="17">
        <v>2</v>
      </c>
    </row>
    <row r="10" spans="2:24" x14ac:dyDescent="0.25">
      <c r="C10" t="s">
        <v>20</v>
      </c>
      <c r="D10" s="9">
        <f>G22</f>
        <v>92.78</v>
      </c>
      <c r="F10">
        <f>(E4+1)^(1/12)-1</f>
        <v>6.4340301100034303E-3</v>
      </c>
      <c r="G10" s="9">
        <f>G4</f>
        <v>2.4300000000000002</v>
      </c>
      <c r="H10">
        <v>44</v>
      </c>
      <c r="I10" s="9">
        <f>F23</f>
        <v>0.6</v>
      </c>
      <c r="J10" s="9"/>
      <c r="L10" s="9"/>
      <c r="M10" s="24">
        <v>6</v>
      </c>
      <c r="N10" s="25">
        <f>((G10*H10)-(I10*M10))/(H10-M10)</f>
        <v>2.7189473684210528</v>
      </c>
      <c r="O10">
        <f>H10-M10</f>
        <v>38</v>
      </c>
      <c r="P10" s="26">
        <v>7.7385259811695528E-2</v>
      </c>
      <c r="Q10" s="9">
        <f>-PMT((1+P10)^(1/12)-1,O10,-D10)</f>
        <v>-2.7495822604026725</v>
      </c>
      <c r="R10" s="9">
        <f>G14-N14</f>
        <v>5.2284210526315782</v>
      </c>
      <c r="S10" s="9">
        <f>G10*H10</f>
        <v>106.92</v>
      </c>
      <c r="T10" s="24" t="s">
        <v>21</v>
      </c>
      <c r="W10" s="13">
        <v>15</v>
      </c>
      <c r="X10" s="13">
        <v>2</v>
      </c>
    </row>
    <row r="11" spans="2:24" x14ac:dyDescent="0.25">
      <c r="C11" t="s">
        <v>22</v>
      </c>
      <c r="D11" s="9">
        <f>J22</f>
        <v>185.57</v>
      </c>
      <c r="F11">
        <f t="shared" ref="F11:F13" si="0">(E5+1)^(1/12)-1</f>
        <v>6.4340301100034303E-3</v>
      </c>
      <c r="G11" s="9">
        <f t="shared" ref="G11:G13" si="1">G5</f>
        <v>4.8600000000000003</v>
      </c>
      <c r="H11">
        <v>44</v>
      </c>
      <c r="I11" s="9">
        <f>I23</f>
        <v>1.19</v>
      </c>
      <c r="J11" s="9"/>
      <c r="L11" s="8"/>
      <c r="M11" s="24">
        <v>6</v>
      </c>
      <c r="N11" s="25">
        <f>((G11*H11)-(I11*M11))/(H11-M11)</f>
        <v>5.4394736842105269</v>
      </c>
      <c r="O11">
        <f t="shared" ref="O11:O13" si="2">H11-M11</f>
        <v>38</v>
      </c>
      <c r="P11" s="27">
        <v>6.9935199825416752E-2</v>
      </c>
      <c r="Q11" s="9">
        <f>-PMT((1+P11)^(1/12)-1,O11,-D11)</f>
        <v>-5.4400361281125376</v>
      </c>
      <c r="R11" s="9"/>
      <c r="S11" s="9">
        <f>G11*H11</f>
        <v>213.84</v>
      </c>
      <c r="T11" s="24" t="s">
        <v>23</v>
      </c>
      <c r="W11" s="18">
        <v>16</v>
      </c>
      <c r="X11" s="18">
        <v>3</v>
      </c>
    </row>
    <row r="12" spans="2:24" x14ac:dyDescent="0.25">
      <c r="C12" t="s">
        <v>24</v>
      </c>
      <c r="D12" s="9">
        <f>M22</f>
        <v>92.7</v>
      </c>
      <c r="F12">
        <f t="shared" si="0"/>
        <v>6.0449190242917172E-3</v>
      </c>
      <c r="G12" s="9">
        <f t="shared" si="1"/>
        <v>2.41</v>
      </c>
      <c r="H12">
        <v>44</v>
      </c>
      <c r="I12" s="9">
        <f>L23</f>
        <v>0.56000000000000005</v>
      </c>
      <c r="J12" s="9"/>
      <c r="L12" s="8"/>
      <c r="M12" s="24">
        <v>6</v>
      </c>
      <c r="N12" s="25">
        <f t="shared" ref="N12:N13" si="3">((G12*H12)-(I12*M12))/(H12-M12)</f>
        <v>2.702105263157895</v>
      </c>
      <c r="O12">
        <f t="shared" si="2"/>
        <v>38</v>
      </c>
      <c r="P12" s="27">
        <v>6.5595783584409248E-2</v>
      </c>
      <c r="Q12" s="9">
        <f>-PMT((1+P12)^(1/12)-1,O12,-D12)</f>
        <v>-2.7002390986197278</v>
      </c>
      <c r="S12" s="9">
        <f>G12*H12</f>
        <v>106.04</v>
      </c>
      <c r="T12" s="24" t="s">
        <v>25</v>
      </c>
      <c r="W12" s="13">
        <v>18</v>
      </c>
      <c r="X12" s="13">
        <v>3</v>
      </c>
    </row>
    <row r="13" spans="2:24" x14ac:dyDescent="0.25">
      <c r="C13" t="s">
        <v>26</v>
      </c>
      <c r="D13" s="28">
        <f>P22</f>
        <v>93.03</v>
      </c>
      <c r="E13" s="29"/>
      <c r="F13">
        <f t="shared" si="0"/>
        <v>7.9741404289037643E-3</v>
      </c>
      <c r="G13" s="9">
        <f t="shared" si="1"/>
        <v>2.52</v>
      </c>
      <c r="H13">
        <v>44</v>
      </c>
      <c r="I13" s="9">
        <f>O23</f>
        <v>0.74</v>
      </c>
      <c r="M13" s="24">
        <v>6</v>
      </c>
      <c r="N13" s="25">
        <f t="shared" si="3"/>
        <v>2.8010526315789472</v>
      </c>
      <c r="O13">
        <f t="shared" si="2"/>
        <v>38</v>
      </c>
      <c r="P13" s="27">
        <v>8.8161894449088896E-2</v>
      </c>
      <c r="Q13" s="9">
        <f>-PMT((1+P13)^(1/12)-1,O13,-D13)</f>
        <v>-2.8000945802783597</v>
      </c>
      <c r="S13" s="9">
        <f>G13*H13</f>
        <v>110.88</v>
      </c>
      <c r="W13" s="19" t="s">
        <v>28</v>
      </c>
      <c r="X13" s="13">
        <v>4</v>
      </c>
    </row>
    <row r="14" spans="2:24" x14ac:dyDescent="0.25">
      <c r="C14" s="30"/>
      <c r="D14" s="31"/>
      <c r="E14" s="29"/>
      <c r="G14" s="9">
        <f>G8</f>
        <v>18.89</v>
      </c>
      <c r="I14" s="31"/>
      <c r="M14" s="24">
        <v>6</v>
      </c>
      <c r="N14" s="9">
        <f>SUM(N10:N13)</f>
        <v>13.661578947368422</v>
      </c>
      <c r="O14">
        <f>O8-M14</f>
        <v>38</v>
      </c>
      <c r="P14" s="9"/>
      <c r="Q14" s="9"/>
      <c r="R14" s="9">
        <f>SUM(R10:R13)</f>
        <v>5.2284210526315782</v>
      </c>
      <c r="S14" s="9">
        <f>G14*H14</f>
        <v>0</v>
      </c>
    </row>
    <row r="15" spans="2:24" x14ac:dyDescent="0.25">
      <c r="C15" s="30"/>
      <c r="D15" s="31"/>
      <c r="E15" s="29"/>
      <c r="I15" s="32"/>
    </row>
    <row r="16" spans="2:24" x14ac:dyDescent="0.25">
      <c r="C16" s="2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6" x14ac:dyDescent="0.25">
      <c r="C17" s="20" t="s">
        <v>29</v>
      </c>
      <c r="D17" t="s">
        <v>30</v>
      </c>
      <c r="E17" t="s">
        <v>31</v>
      </c>
      <c r="F17" t="s">
        <v>32</v>
      </c>
      <c r="G17" t="s">
        <v>33</v>
      </c>
      <c r="H17" t="s">
        <v>34</v>
      </c>
      <c r="I17" t="s">
        <v>35</v>
      </c>
      <c r="J17" t="s">
        <v>36</v>
      </c>
      <c r="K17" t="s">
        <v>37</v>
      </c>
      <c r="L17" t="s">
        <v>38</v>
      </c>
      <c r="M17" t="s">
        <v>36</v>
      </c>
      <c r="N17" t="s">
        <v>39</v>
      </c>
      <c r="O17" t="s">
        <v>40</v>
      </c>
      <c r="P17" t="s">
        <v>41</v>
      </c>
      <c r="Q17" t="s">
        <v>42</v>
      </c>
      <c r="R17" t="s">
        <v>43</v>
      </c>
      <c r="S17" t="s">
        <v>44</v>
      </c>
      <c r="T17" t="s">
        <v>45</v>
      </c>
      <c r="U17" t="s">
        <v>46</v>
      </c>
      <c r="W17" s="21" t="s">
        <v>47</v>
      </c>
      <c r="X17" s="21" t="s">
        <v>48</v>
      </c>
      <c r="Y17" s="22" t="s">
        <v>49</v>
      </c>
      <c r="Z17" s="21" t="s">
        <v>50</v>
      </c>
    </row>
    <row r="18" spans="1:26" x14ac:dyDescent="0.25">
      <c r="C18" s="20">
        <v>44118</v>
      </c>
      <c r="D18" s="20">
        <f t="shared" ref="D18:D66" si="4">EOMONTH(C18,0)</f>
        <v>44135</v>
      </c>
      <c r="E18" s="9">
        <f>SUM(E19:E66)</f>
        <v>98.730000000000018</v>
      </c>
      <c r="F18" s="9">
        <f>SUM(F19:F66)</f>
        <v>17.909999999999997</v>
      </c>
      <c r="G18">
        <f>D4</f>
        <v>100</v>
      </c>
      <c r="H18" s="9">
        <f>SUM(H19:H66)</f>
        <v>199.98999999999992</v>
      </c>
      <c r="I18" s="9">
        <f>SUM(I19:I66)</f>
        <v>33.29</v>
      </c>
      <c r="J18">
        <f>D5</f>
        <v>200</v>
      </c>
      <c r="K18" s="9">
        <f>SUM(K19:K66)</f>
        <v>100.08000000000001</v>
      </c>
      <c r="L18" s="9">
        <f>SUM(L19:L66)</f>
        <v>15.600000000000001</v>
      </c>
      <c r="M18">
        <f>D6</f>
        <v>100</v>
      </c>
      <c r="N18" s="9">
        <f>SUM(N19:N66)</f>
        <v>100.03999999999999</v>
      </c>
      <c r="O18" s="9">
        <f>SUM(O19:O66)</f>
        <v>20.92</v>
      </c>
      <c r="P18">
        <f>D7</f>
        <v>100</v>
      </c>
      <c r="Q18" s="9">
        <f>SUM(Q19:Q66)</f>
        <v>498.84000000000003</v>
      </c>
      <c r="R18" s="9">
        <f>SUM(R19:R66)</f>
        <v>87.72</v>
      </c>
      <c r="S18" s="9">
        <f>SUM(S19:S66)</f>
        <v>0</v>
      </c>
      <c r="T18" s="9">
        <f>SUM(T19:T66)</f>
        <v>320.15999999999985</v>
      </c>
    </row>
    <row r="19" spans="1:26" x14ac:dyDescent="0.25">
      <c r="B19">
        <v>1</v>
      </c>
      <c r="C19" s="20">
        <v>43487</v>
      </c>
      <c r="D19" s="20">
        <f>EOMONTH(C19,0)</f>
        <v>43496</v>
      </c>
      <c r="E19" s="9">
        <f>$G$4-F19</f>
        <v>1.79</v>
      </c>
      <c r="F19" s="9">
        <f>ROUND((($E$4+1)^(1/12)-1)*G18,2)</f>
        <v>0.64</v>
      </c>
      <c r="G19" s="9">
        <f>G18-E19</f>
        <v>98.21</v>
      </c>
      <c r="H19" s="9">
        <f>$G$5-I19</f>
        <v>3.5700000000000003</v>
      </c>
      <c r="I19" s="9">
        <f>ROUND((($E$5+1)^(1/12)-1)*J18,2)</f>
        <v>1.29</v>
      </c>
      <c r="J19" s="9">
        <f>J18-H19</f>
        <v>196.43</v>
      </c>
      <c r="K19" s="9">
        <f>$G$6-L19</f>
        <v>1.81</v>
      </c>
      <c r="L19" s="9">
        <f>ROUND((($E$6+1)^(1/12)-1)*M18,2)</f>
        <v>0.6</v>
      </c>
      <c r="M19" s="9">
        <f>M18-K19</f>
        <v>98.19</v>
      </c>
      <c r="N19" s="9">
        <f>$G$7-O19</f>
        <v>1.72</v>
      </c>
      <c r="O19" s="9">
        <f>ROUND((($E$7+1)^(1/12)-1)*P18,2)</f>
        <v>0.8</v>
      </c>
      <c r="P19" s="9">
        <f>P18-N19</f>
        <v>98.28</v>
      </c>
      <c r="Q19" s="9">
        <f>E19+H19+K19+N19</f>
        <v>8.89</v>
      </c>
      <c r="R19" s="9">
        <f>F19+I19+L19+O19</f>
        <v>3.33</v>
      </c>
      <c r="S19" s="9">
        <v>0</v>
      </c>
      <c r="T19" s="9">
        <f>$G$8-Q19-R19-S19</f>
        <v>6.67</v>
      </c>
      <c r="U19" s="9">
        <f>Q19+R19+S19+T19</f>
        <v>18.89</v>
      </c>
      <c r="W19" s="23">
        <v>8.89</v>
      </c>
      <c r="X19" s="23">
        <v>3.33</v>
      </c>
      <c r="Y19" s="23">
        <v>6.67</v>
      </c>
      <c r="Z19" s="23">
        <v>491.11</v>
      </c>
    </row>
    <row r="20" spans="1:26" x14ac:dyDescent="0.25">
      <c r="B20">
        <v>2</v>
      </c>
      <c r="C20" s="20">
        <v>43518</v>
      </c>
      <c r="D20" s="20">
        <f t="shared" si="4"/>
        <v>43524</v>
      </c>
      <c r="E20" s="9">
        <f t="shared" ref="E20:E22" si="5">$G$4-F20</f>
        <v>1.8000000000000003</v>
      </c>
      <c r="F20" s="9">
        <f t="shared" ref="F20:F22" si="6">ROUND((($E$4+1)^(1/12)-1)*G19,2)</f>
        <v>0.63</v>
      </c>
      <c r="G20" s="9">
        <f t="shared" ref="G20:G66" si="7">G19-E20</f>
        <v>96.41</v>
      </c>
      <c r="H20" s="9">
        <f t="shared" ref="H20:H22" si="8">$G$5-I20</f>
        <v>3.6000000000000005</v>
      </c>
      <c r="I20" s="9">
        <f t="shared" ref="I20:I22" si="9">ROUND((($E$5+1)^(1/12)-1)*J19,2)</f>
        <v>1.26</v>
      </c>
      <c r="J20" s="9">
        <f t="shared" ref="J20:J66" si="10">J19-H20</f>
        <v>192.83</v>
      </c>
      <c r="K20" s="9">
        <f t="shared" ref="K20:K22" si="11">$G$6-L20</f>
        <v>1.8200000000000003</v>
      </c>
      <c r="L20" s="9">
        <f t="shared" ref="L20:L22" si="12">ROUND((($E$6+1)^(1/12)-1)*M19,2)</f>
        <v>0.59</v>
      </c>
      <c r="M20" s="9">
        <f t="shared" ref="M20:M66" si="13">M19-K20</f>
        <v>96.37</v>
      </c>
      <c r="N20" s="9">
        <f t="shared" ref="N20:N22" si="14">$G$7-O20</f>
        <v>1.74</v>
      </c>
      <c r="O20" s="9">
        <f t="shared" ref="O20:O22" si="15">ROUND((($E$7+1)^(1/12)-1)*P19,2)</f>
        <v>0.78</v>
      </c>
      <c r="P20" s="9">
        <f t="shared" ref="P20:P66" si="16">P19-N20</f>
        <v>96.54</v>
      </c>
      <c r="Q20" s="9">
        <f t="shared" ref="Q20:R35" si="17">E20+H20+K20+N20</f>
        <v>8.9600000000000009</v>
      </c>
      <c r="R20" s="9">
        <f>F20+I20+L20+O20</f>
        <v>3.26</v>
      </c>
      <c r="S20" s="9">
        <v>0</v>
      </c>
      <c r="T20" s="9">
        <f t="shared" ref="T20:T66" si="18">$G$8-Q20-R20-S20</f>
        <v>6.67</v>
      </c>
      <c r="U20" s="9">
        <f>Q20+R20+S20+T20</f>
        <v>18.89</v>
      </c>
      <c r="W20" s="23">
        <v>8.9600000000000009</v>
      </c>
      <c r="X20" s="23">
        <v>3.26</v>
      </c>
      <c r="Y20" s="23">
        <v>6.67</v>
      </c>
      <c r="Z20" s="23">
        <v>482.15</v>
      </c>
    </row>
    <row r="21" spans="1:26" x14ac:dyDescent="0.25">
      <c r="B21">
        <v>3</v>
      </c>
      <c r="C21" s="20">
        <v>43546</v>
      </c>
      <c r="D21" s="20">
        <f t="shared" si="4"/>
        <v>43555</v>
      </c>
      <c r="E21" s="9">
        <f t="shared" si="5"/>
        <v>1.81</v>
      </c>
      <c r="F21" s="9">
        <f t="shared" si="6"/>
        <v>0.62</v>
      </c>
      <c r="G21" s="9">
        <f t="shared" si="7"/>
        <v>94.6</v>
      </c>
      <c r="H21" s="9">
        <f t="shared" si="8"/>
        <v>3.62</v>
      </c>
      <c r="I21" s="9">
        <f t="shared" si="9"/>
        <v>1.24</v>
      </c>
      <c r="J21" s="9">
        <f t="shared" si="10"/>
        <v>189.21</v>
      </c>
      <c r="K21" s="9">
        <f t="shared" si="11"/>
        <v>1.83</v>
      </c>
      <c r="L21" s="9">
        <f t="shared" si="12"/>
        <v>0.57999999999999996</v>
      </c>
      <c r="M21" s="9">
        <f t="shared" si="13"/>
        <v>94.54</v>
      </c>
      <c r="N21" s="9">
        <f t="shared" si="14"/>
        <v>1.75</v>
      </c>
      <c r="O21" s="9">
        <f t="shared" si="15"/>
        <v>0.77</v>
      </c>
      <c r="P21" s="9">
        <f t="shared" si="16"/>
        <v>94.79</v>
      </c>
      <c r="Q21" s="9">
        <f t="shared" si="17"/>
        <v>9.01</v>
      </c>
      <c r="R21" s="9">
        <f>F21+I21+L21+O21</f>
        <v>3.21</v>
      </c>
      <c r="S21" s="9">
        <v>0</v>
      </c>
      <c r="T21" s="9">
        <f t="shared" si="18"/>
        <v>6.6700000000000008</v>
      </c>
      <c r="U21" s="9">
        <f t="shared" ref="U21:U24" si="19">Q21+R21+S21+T21</f>
        <v>18.89</v>
      </c>
      <c r="W21" s="23">
        <v>9.01</v>
      </c>
      <c r="X21" s="23">
        <v>3.21</v>
      </c>
      <c r="Y21" s="23">
        <v>6.67</v>
      </c>
      <c r="Z21" s="23">
        <v>473.14</v>
      </c>
    </row>
    <row r="22" spans="1:26" x14ac:dyDescent="0.25">
      <c r="B22">
        <v>4</v>
      </c>
      <c r="C22" s="20">
        <v>43577</v>
      </c>
      <c r="D22" s="20">
        <f t="shared" si="4"/>
        <v>43585</v>
      </c>
      <c r="E22" s="9">
        <f t="shared" si="5"/>
        <v>1.8200000000000003</v>
      </c>
      <c r="F22" s="9">
        <f t="shared" si="6"/>
        <v>0.61</v>
      </c>
      <c r="G22" s="9">
        <f t="shared" si="7"/>
        <v>92.78</v>
      </c>
      <c r="H22" s="9">
        <f t="shared" si="8"/>
        <v>3.6400000000000006</v>
      </c>
      <c r="I22" s="9">
        <f t="shared" si="9"/>
        <v>1.22</v>
      </c>
      <c r="J22" s="9">
        <f t="shared" si="10"/>
        <v>185.57</v>
      </c>
      <c r="K22" s="9">
        <f t="shared" si="11"/>
        <v>1.8400000000000003</v>
      </c>
      <c r="L22" s="9">
        <f t="shared" si="12"/>
        <v>0.56999999999999995</v>
      </c>
      <c r="M22" s="9">
        <f t="shared" si="13"/>
        <v>92.7</v>
      </c>
      <c r="N22" s="9">
        <f t="shared" si="14"/>
        <v>1.76</v>
      </c>
      <c r="O22" s="9">
        <f t="shared" si="15"/>
        <v>0.76</v>
      </c>
      <c r="P22" s="9">
        <f t="shared" si="16"/>
        <v>93.03</v>
      </c>
      <c r="Q22" s="9">
        <f t="shared" si="17"/>
        <v>9.06</v>
      </c>
      <c r="R22" s="9">
        <f t="shared" si="17"/>
        <v>3.16</v>
      </c>
      <c r="S22" s="9">
        <v>0</v>
      </c>
      <c r="T22" s="9">
        <f t="shared" si="18"/>
        <v>6.67</v>
      </c>
      <c r="U22" s="9">
        <f t="shared" si="19"/>
        <v>18.89</v>
      </c>
      <c r="W22" s="23">
        <v>9.06</v>
      </c>
      <c r="X22" s="23">
        <v>3.16</v>
      </c>
      <c r="Y22" s="23">
        <v>6.67</v>
      </c>
      <c r="Z22" s="23">
        <v>464.08</v>
      </c>
    </row>
    <row r="23" spans="1:26" s="24" customFormat="1" x14ac:dyDescent="0.25">
      <c r="A23" s="24">
        <v>1</v>
      </c>
      <c r="B23" s="24">
        <v>5</v>
      </c>
      <c r="C23" s="33">
        <v>43607</v>
      </c>
      <c r="D23" s="33">
        <f t="shared" si="4"/>
        <v>43616</v>
      </c>
      <c r="E23" s="25">
        <v>0</v>
      </c>
      <c r="F23" s="25">
        <f>ROUND((($E$4+1)^(1/12)-1)*G22,2)</f>
        <v>0.6</v>
      </c>
      <c r="G23" s="25">
        <f t="shared" si="7"/>
        <v>92.78</v>
      </c>
      <c r="H23" s="25">
        <v>0</v>
      </c>
      <c r="I23" s="25">
        <f>ROUND((($E$5+1)^(1/12)-1)*J22,2)</f>
        <v>1.19</v>
      </c>
      <c r="J23" s="25">
        <f t="shared" si="10"/>
        <v>185.57</v>
      </c>
      <c r="K23" s="25">
        <v>0</v>
      </c>
      <c r="L23" s="25">
        <f>ROUND((($E$6+1)^(1/12)-1)*M22,2)</f>
        <v>0.56000000000000005</v>
      </c>
      <c r="M23" s="25">
        <f t="shared" si="13"/>
        <v>92.7</v>
      </c>
      <c r="N23" s="25">
        <v>0</v>
      </c>
      <c r="O23" s="25">
        <f>ROUND((($E$7+1)^(1/12)-1)*P22,2)</f>
        <v>0.74</v>
      </c>
      <c r="P23" s="25">
        <f t="shared" si="16"/>
        <v>93.03</v>
      </c>
      <c r="Q23" s="25">
        <f t="shared" si="17"/>
        <v>0</v>
      </c>
      <c r="R23" s="25">
        <f>F23+I23+L23+O23</f>
        <v>3.09</v>
      </c>
      <c r="S23" s="25">
        <v>0</v>
      </c>
      <c r="T23" s="25">
        <f t="shared" si="18"/>
        <v>15.8</v>
      </c>
      <c r="U23" s="25">
        <f t="shared" si="19"/>
        <v>18.89</v>
      </c>
      <c r="W23" s="23">
        <v>0</v>
      </c>
      <c r="X23" s="23">
        <v>3.09</v>
      </c>
      <c r="Y23" s="23">
        <v>15.8</v>
      </c>
      <c r="Z23" s="23">
        <v>464.08</v>
      </c>
    </row>
    <row r="24" spans="1:26" s="24" customFormat="1" x14ac:dyDescent="0.25">
      <c r="A24" s="24">
        <v>2</v>
      </c>
      <c r="B24" s="24">
        <v>6</v>
      </c>
      <c r="C24" s="33">
        <v>43638</v>
      </c>
      <c r="D24" s="33">
        <f t="shared" si="4"/>
        <v>43646</v>
      </c>
      <c r="E24" s="25">
        <v>0</v>
      </c>
      <c r="F24" s="25">
        <f t="shared" ref="F24:F28" si="20">ROUND((($E$4+1)^(1/12)-1)*G23,2)</f>
        <v>0.6</v>
      </c>
      <c r="G24" s="25">
        <f>G23-E24</f>
        <v>92.78</v>
      </c>
      <c r="H24" s="25">
        <v>0</v>
      </c>
      <c r="I24" s="25">
        <f t="shared" ref="I24:I28" si="21">ROUND((($E$5+1)^(1/12)-1)*J23,2)</f>
        <v>1.19</v>
      </c>
      <c r="J24" s="25">
        <f t="shared" si="10"/>
        <v>185.57</v>
      </c>
      <c r="K24" s="25">
        <v>0</v>
      </c>
      <c r="L24" s="25">
        <f t="shared" ref="L24:L28" si="22">ROUND((($E$6+1)^(1/12)-1)*M23,2)</f>
        <v>0.56000000000000005</v>
      </c>
      <c r="M24" s="25">
        <f t="shared" si="13"/>
        <v>92.7</v>
      </c>
      <c r="N24" s="25">
        <v>0</v>
      </c>
      <c r="O24" s="25">
        <f t="shared" ref="O24:O28" si="23">ROUND((($E$7+1)^(1/12)-1)*P23,2)</f>
        <v>0.74</v>
      </c>
      <c r="P24" s="25">
        <f t="shared" si="16"/>
        <v>93.03</v>
      </c>
      <c r="Q24" s="25">
        <f t="shared" si="17"/>
        <v>0</v>
      </c>
      <c r="R24" s="25">
        <f t="shared" si="17"/>
        <v>3.09</v>
      </c>
      <c r="S24" s="25">
        <v>0</v>
      </c>
      <c r="T24" s="25">
        <f t="shared" si="18"/>
        <v>15.8</v>
      </c>
      <c r="U24" s="25">
        <f t="shared" si="19"/>
        <v>18.89</v>
      </c>
      <c r="W24" s="23">
        <v>0</v>
      </c>
      <c r="X24" s="23">
        <v>3.09</v>
      </c>
      <c r="Y24" s="23">
        <v>15.8</v>
      </c>
      <c r="Z24" s="23">
        <v>464.08</v>
      </c>
    </row>
    <row r="25" spans="1:26" s="24" customFormat="1" x14ac:dyDescent="0.25">
      <c r="A25" s="24">
        <v>3</v>
      </c>
      <c r="B25" s="24">
        <v>7</v>
      </c>
      <c r="C25" s="33">
        <v>43668</v>
      </c>
      <c r="D25" s="33">
        <f t="shared" si="4"/>
        <v>43677</v>
      </c>
      <c r="E25" s="25">
        <v>0</v>
      </c>
      <c r="F25" s="25">
        <f t="shared" si="20"/>
        <v>0.6</v>
      </c>
      <c r="G25" s="25">
        <f t="shared" si="7"/>
        <v>92.78</v>
      </c>
      <c r="H25" s="25">
        <v>0</v>
      </c>
      <c r="I25" s="25">
        <f t="shared" si="21"/>
        <v>1.19</v>
      </c>
      <c r="J25" s="25">
        <f t="shared" si="10"/>
        <v>185.57</v>
      </c>
      <c r="K25" s="25">
        <v>0</v>
      </c>
      <c r="L25" s="25">
        <f t="shared" si="22"/>
        <v>0.56000000000000005</v>
      </c>
      <c r="M25" s="25">
        <f t="shared" si="13"/>
        <v>92.7</v>
      </c>
      <c r="N25" s="25">
        <v>0</v>
      </c>
      <c r="O25" s="25">
        <f t="shared" si="23"/>
        <v>0.74</v>
      </c>
      <c r="P25" s="25">
        <f t="shared" si="16"/>
        <v>93.03</v>
      </c>
      <c r="Q25" s="25">
        <f t="shared" si="17"/>
        <v>0</v>
      </c>
      <c r="R25" s="25">
        <f>F25+I25+L25+O25</f>
        <v>3.09</v>
      </c>
      <c r="S25" s="25">
        <v>0</v>
      </c>
      <c r="T25" s="25">
        <f t="shared" si="18"/>
        <v>15.8</v>
      </c>
      <c r="U25" s="25">
        <f>Q25+R25+S25+T25</f>
        <v>18.89</v>
      </c>
      <c r="W25" s="23">
        <v>0</v>
      </c>
      <c r="X25" s="23">
        <v>3.09</v>
      </c>
      <c r="Y25" s="23">
        <v>15.8</v>
      </c>
      <c r="Z25" s="23">
        <v>464.08</v>
      </c>
    </row>
    <row r="26" spans="1:26" s="24" customFormat="1" x14ac:dyDescent="0.25">
      <c r="A26" s="24">
        <v>4</v>
      </c>
      <c r="B26" s="24">
        <v>8</v>
      </c>
      <c r="C26" s="33">
        <v>43699</v>
      </c>
      <c r="D26" s="33">
        <f t="shared" si="4"/>
        <v>43708</v>
      </c>
      <c r="E26" s="25">
        <v>0</v>
      </c>
      <c r="F26" s="25">
        <f t="shared" si="20"/>
        <v>0.6</v>
      </c>
      <c r="G26" s="25">
        <f t="shared" si="7"/>
        <v>92.78</v>
      </c>
      <c r="H26" s="25">
        <v>0</v>
      </c>
      <c r="I26" s="25">
        <f t="shared" si="21"/>
        <v>1.19</v>
      </c>
      <c r="J26" s="25">
        <f t="shared" si="10"/>
        <v>185.57</v>
      </c>
      <c r="K26" s="25">
        <v>0</v>
      </c>
      <c r="L26" s="25">
        <f t="shared" si="22"/>
        <v>0.56000000000000005</v>
      </c>
      <c r="M26" s="25">
        <f t="shared" si="13"/>
        <v>92.7</v>
      </c>
      <c r="N26" s="25">
        <v>0</v>
      </c>
      <c r="O26" s="25">
        <f t="shared" si="23"/>
        <v>0.74</v>
      </c>
      <c r="P26" s="25">
        <f t="shared" si="16"/>
        <v>93.03</v>
      </c>
      <c r="Q26" s="25">
        <f t="shared" si="17"/>
        <v>0</v>
      </c>
      <c r="R26" s="25">
        <f t="shared" si="17"/>
        <v>3.09</v>
      </c>
      <c r="S26" s="25">
        <v>0</v>
      </c>
      <c r="T26" s="25">
        <f t="shared" si="18"/>
        <v>15.8</v>
      </c>
      <c r="U26" s="25">
        <f t="shared" ref="U26:U66" si="24">Q26+R26+S26+T26</f>
        <v>18.89</v>
      </c>
      <c r="W26" s="23">
        <v>0</v>
      </c>
      <c r="X26" s="23">
        <v>3.09</v>
      </c>
      <c r="Y26" s="23">
        <v>15.8</v>
      </c>
      <c r="Z26" s="23">
        <v>464.08</v>
      </c>
    </row>
    <row r="27" spans="1:26" s="24" customFormat="1" x14ac:dyDescent="0.25">
      <c r="A27" s="24">
        <v>5</v>
      </c>
      <c r="B27" s="24">
        <v>9</v>
      </c>
      <c r="C27" s="33">
        <v>43730</v>
      </c>
      <c r="D27" s="33">
        <f t="shared" si="4"/>
        <v>43738</v>
      </c>
      <c r="E27" s="25">
        <v>0</v>
      </c>
      <c r="F27" s="25">
        <f t="shared" si="20"/>
        <v>0.6</v>
      </c>
      <c r="G27" s="25">
        <f t="shared" si="7"/>
        <v>92.78</v>
      </c>
      <c r="H27" s="25">
        <v>0</v>
      </c>
      <c r="I27" s="25">
        <f t="shared" si="21"/>
        <v>1.19</v>
      </c>
      <c r="J27" s="25">
        <f t="shared" si="10"/>
        <v>185.57</v>
      </c>
      <c r="K27" s="25">
        <v>0</v>
      </c>
      <c r="L27" s="25">
        <f t="shared" si="22"/>
        <v>0.56000000000000005</v>
      </c>
      <c r="M27" s="25">
        <f t="shared" si="13"/>
        <v>92.7</v>
      </c>
      <c r="N27" s="25">
        <v>0</v>
      </c>
      <c r="O27" s="25">
        <f t="shared" si="23"/>
        <v>0.74</v>
      </c>
      <c r="P27" s="25">
        <f t="shared" si="16"/>
        <v>93.03</v>
      </c>
      <c r="Q27" s="25">
        <f t="shared" si="17"/>
        <v>0</v>
      </c>
      <c r="R27" s="25">
        <f t="shared" si="17"/>
        <v>3.09</v>
      </c>
      <c r="S27" s="25">
        <v>0</v>
      </c>
      <c r="T27" s="25">
        <f t="shared" si="18"/>
        <v>15.8</v>
      </c>
      <c r="U27" s="25">
        <f t="shared" si="24"/>
        <v>18.89</v>
      </c>
      <c r="W27" s="23">
        <v>0</v>
      </c>
      <c r="X27" s="23">
        <v>3.09</v>
      </c>
      <c r="Y27" s="23">
        <v>15.8</v>
      </c>
      <c r="Z27" s="23">
        <v>464.08</v>
      </c>
    </row>
    <row r="28" spans="1:26" s="24" customFormat="1" x14ac:dyDescent="0.25">
      <c r="A28" s="24">
        <v>6</v>
      </c>
      <c r="B28" s="24">
        <v>10</v>
      </c>
      <c r="C28" s="33">
        <v>43760</v>
      </c>
      <c r="D28" s="33">
        <f t="shared" si="4"/>
        <v>43769</v>
      </c>
      <c r="E28" s="25">
        <v>0</v>
      </c>
      <c r="F28" s="25">
        <f t="shared" si="20"/>
        <v>0.6</v>
      </c>
      <c r="G28" s="25">
        <f t="shared" si="7"/>
        <v>92.78</v>
      </c>
      <c r="H28" s="25">
        <v>0</v>
      </c>
      <c r="I28" s="25">
        <f t="shared" si="21"/>
        <v>1.19</v>
      </c>
      <c r="J28" s="25">
        <f t="shared" si="10"/>
        <v>185.57</v>
      </c>
      <c r="K28" s="25">
        <v>0</v>
      </c>
      <c r="L28" s="25">
        <f t="shared" si="22"/>
        <v>0.56000000000000005</v>
      </c>
      <c r="M28" s="25">
        <f t="shared" si="13"/>
        <v>92.7</v>
      </c>
      <c r="N28" s="25">
        <v>0</v>
      </c>
      <c r="O28" s="25">
        <f t="shared" si="23"/>
        <v>0.74</v>
      </c>
      <c r="P28" s="25">
        <f t="shared" si="16"/>
        <v>93.03</v>
      </c>
      <c r="Q28" s="25">
        <f t="shared" si="17"/>
        <v>0</v>
      </c>
      <c r="R28" s="25">
        <f t="shared" si="17"/>
        <v>3.09</v>
      </c>
      <c r="S28" s="25">
        <v>0</v>
      </c>
      <c r="T28" s="25">
        <f t="shared" si="18"/>
        <v>15.8</v>
      </c>
      <c r="U28" s="25">
        <f t="shared" si="24"/>
        <v>18.89</v>
      </c>
      <c r="W28" s="23">
        <v>0</v>
      </c>
      <c r="X28" s="23">
        <v>3.09</v>
      </c>
      <c r="Y28" s="23">
        <v>15.8</v>
      </c>
      <c r="Z28" s="23">
        <v>464.08</v>
      </c>
    </row>
    <row r="29" spans="1:26" x14ac:dyDescent="0.25">
      <c r="B29">
        <v>11</v>
      </c>
      <c r="C29" s="20">
        <v>43791</v>
      </c>
      <c r="D29" s="20">
        <f t="shared" si="4"/>
        <v>43799</v>
      </c>
      <c r="E29" s="9">
        <f>$N$10-F29</f>
        <v>2.1389473684210527</v>
      </c>
      <c r="F29" s="14">
        <f>ROUND((($P$10+1)^(1/12)-1)*G28,2)</f>
        <v>0.57999999999999996</v>
      </c>
      <c r="G29" s="9">
        <f t="shared" si="7"/>
        <v>90.641052631578944</v>
      </c>
      <c r="H29" s="9">
        <f>$N$11-I29</f>
        <v>4.3894736842105271</v>
      </c>
      <c r="I29" s="9">
        <f>ROUND((($P$11+1)^(1/12)-1)*J28,2)</f>
        <v>1.05</v>
      </c>
      <c r="J29" s="9">
        <f t="shared" si="10"/>
        <v>181.18052631578948</v>
      </c>
      <c r="K29" s="9">
        <f>$N$12-L29</f>
        <v>2.2121052631578948</v>
      </c>
      <c r="L29" s="9">
        <f>ROUND((($P$12+1)^(1/12)-1)*M28,2)</f>
        <v>0.49</v>
      </c>
      <c r="M29" s="9">
        <f t="shared" si="13"/>
        <v>90.487894736842108</v>
      </c>
      <c r="N29" s="9">
        <f>$N$13-O29</f>
        <v>2.1410526315789471</v>
      </c>
      <c r="O29" s="9">
        <f>ROUND((($P$13+1)^(1/12)-1)*P28,2)</f>
        <v>0.66</v>
      </c>
      <c r="P29" s="9">
        <f t="shared" si="16"/>
        <v>90.888947368421057</v>
      </c>
      <c r="Q29" s="9">
        <f t="shared" si="17"/>
        <v>10.881578947368421</v>
      </c>
      <c r="R29" s="9">
        <f t="shared" si="17"/>
        <v>2.7800000000000002</v>
      </c>
      <c r="S29" s="9">
        <v>0</v>
      </c>
      <c r="T29" s="9">
        <f t="shared" si="18"/>
        <v>5.2284210526315791</v>
      </c>
      <c r="U29" s="9">
        <f t="shared" si="24"/>
        <v>18.89</v>
      </c>
      <c r="W29" s="23">
        <v>10.94</v>
      </c>
      <c r="X29" s="23">
        <v>2.72</v>
      </c>
      <c r="Y29" s="23">
        <v>5.23</v>
      </c>
      <c r="Z29" s="23">
        <v>453.14</v>
      </c>
    </row>
    <row r="30" spans="1:26" x14ac:dyDescent="0.25">
      <c r="B30">
        <v>12</v>
      </c>
      <c r="C30" s="20">
        <v>43821</v>
      </c>
      <c r="D30" s="20">
        <f t="shared" si="4"/>
        <v>43830</v>
      </c>
      <c r="E30" s="9">
        <f t="shared" ref="E30:E66" si="25">$N$10-F30</f>
        <v>2.1589473684210527</v>
      </c>
      <c r="F30" s="14">
        <f t="shared" ref="F30:F66" si="26">ROUND((($P$10+1)^(1/12)-1)*G29,2)</f>
        <v>0.56000000000000005</v>
      </c>
      <c r="G30" s="9">
        <f t="shared" si="7"/>
        <v>88.482105263157891</v>
      </c>
      <c r="H30" s="9">
        <f t="shared" ref="H30:H66" si="27">$N$11-I30</f>
        <v>4.4194736842105264</v>
      </c>
      <c r="I30" s="9">
        <f t="shared" ref="I30:I66" si="28">ROUND((($P$11+1)^(1/12)-1)*J29,2)</f>
        <v>1.02</v>
      </c>
      <c r="J30" s="9">
        <f t="shared" si="10"/>
        <v>176.76105263157896</v>
      </c>
      <c r="K30" s="9">
        <f t="shared" ref="K30:K66" si="29">$N$12-L30</f>
        <v>2.222105263157895</v>
      </c>
      <c r="L30" s="9">
        <f t="shared" ref="L30:L66" si="30">ROUND((($P$12+1)^(1/12)-1)*M29,2)</f>
        <v>0.48</v>
      </c>
      <c r="M30" s="9">
        <f t="shared" si="13"/>
        <v>88.265789473684208</v>
      </c>
      <c r="N30" s="9">
        <f t="shared" ref="N30:N66" si="31">$N$13-O30</f>
        <v>2.1610526315789471</v>
      </c>
      <c r="O30" s="9">
        <f t="shared" ref="O30:O66" si="32">ROUND((($P$13+1)^(1/12)-1)*P29,2)</f>
        <v>0.64</v>
      </c>
      <c r="P30" s="9">
        <f t="shared" si="16"/>
        <v>88.727894736842103</v>
      </c>
      <c r="Q30" s="9">
        <f t="shared" si="17"/>
        <v>10.961578947368421</v>
      </c>
      <c r="R30" s="9">
        <f t="shared" si="17"/>
        <v>2.7</v>
      </c>
      <c r="S30" s="9">
        <v>0</v>
      </c>
      <c r="T30" s="9">
        <f t="shared" si="18"/>
        <v>5.2284210526315791</v>
      </c>
      <c r="U30" s="9">
        <f t="shared" si="24"/>
        <v>18.89</v>
      </c>
      <c r="W30" s="23">
        <v>11.01</v>
      </c>
      <c r="X30" s="23">
        <v>2.65</v>
      </c>
      <c r="Y30" s="23">
        <v>5.23</v>
      </c>
      <c r="Z30" s="23">
        <v>442.13</v>
      </c>
    </row>
    <row r="31" spans="1:26" x14ac:dyDescent="0.25">
      <c r="B31">
        <v>13</v>
      </c>
      <c r="C31" s="20">
        <v>43852</v>
      </c>
      <c r="D31" s="20">
        <f t="shared" si="4"/>
        <v>43861</v>
      </c>
      <c r="E31" s="9">
        <f t="shared" si="25"/>
        <v>2.168947368421053</v>
      </c>
      <c r="F31" s="14">
        <f t="shared" si="26"/>
        <v>0.55000000000000004</v>
      </c>
      <c r="G31" s="9">
        <f t="shared" si="7"/>
        <v>86.313157894736833</v>
      </c>
      <c r="H31" s="9">
        <f t="shared" si="27"/>
        <v>4.4394736842105269</v>
      </c>
      <c r="I31" s="9">
        <f t="shared" si="28"/>
        <v>1</v>
      </c>
      <c r="J31" s="9">
        <f t="shared" si="10"/>
        <v>172.32157894736844</v>
      </c>
      <c r="K31" s="9">
        <f t="shared" si="29"/>
        <v>2.2321052631578953</v>
      </c>
      <c r="L31" s="9">
        <f t="shared" si="30"/>
        <v>0.47</v>
      </c>
      <c r="M31" s="9">
        <f t="shared" si="13"/>
        <v>86.033684210526317</v>
      </c>
      <c r="N31" s="9">
        <f t="shared" si="31"/>
        <v>2.1710526315789473</v>
      </c>
      <c r="O31" s="9">
        <f t="shared" si="32"/>
        <v>0.63</v>
      </c>
      <c r="P31" s="9">
        <f t="shared" si="16"/>
        <v>86.556842105263158</v>
      </c>
      <c r="Q31" s="9">
        <f t="shared" si="17"/>
        <v>11.011578947368422</v>
      </c>
      <c r="R31" s="9">
        <f t="shared" si="17"/>
        <v>2.65</v>
      </c>
      <c r="S31" s="9">
        <v>0</v>
      </c>
      <c r="T31" s="9">
        <f t="shared" si="18"/>
        <v>5.2284210526315782</v>
      </c>
      <c r="U31" s="9">
        <f t="shared" si="24"/>
        <v>18.89</v>
      </c>
      <c r="W31" s="23">
        <v>11.06</v>
      </c>
      <c r="X31" s="23">
        <v>2.6</v>
      </c>
      <c r="Y31" s="23">
        <v>5.23</v>
      </c>
      <c r="Z31" s="23">
        <v>431.07</v>
      </c>
    </row>
    <row r="32" spans="1:26" x14ac:dyDescent="0.25">
      <c r="B32">
        <v>14</v>
      </c>
      <c r="C32" s="20">
        <v>43883</v>
      </c>
      <c r="D32" s="20">
        <f t="shared" si="4"/>
        <v>43890</v>
      </c>
      <c r="E32" s="9">
        <f t="shared" si="25"/>
        <v>2.1789473684210527</v>
      </c>
      <c r="F32" s="14">
        <f t="shared" si="26"/>
        <v>0.54</v>
      </c>
      <c r="G32" s="9">
        <f t="shared" si="7"/>
        <v>84.134210526315783</v>
      </c>
      <c r="H32" s="9">
        <f t="shared" si="27"/>
        <v>4.4694736842105272</v>
      </c>
      <c r="I32" s="9">
        <f t="shared" si="28"/>
        <v>0.97</v>
      </c>
      <c r="J32" s="9">
        <f t="shared" si="10"/>
        <v>167.85210526315791</v>
      </c>
      <c r="K32" s="9">
        <f t="shared" si="29"/>
        <v>2.242105263157895</v>
      </c>
      <c r="L32" s="9">
        <f t="shared" si="30"/>
        <v>0.46</v>
      </c>
      <c r="M32" s="9">
        <f t="shared" si="13"/>
        <v>83.791578947368421</v>
      </c>
      <c r="N32" s="9">
        <f t="shared" si="31"/>
        <v>2.1910526315789474</v>
      </c>
      <c r="O32" s="9">
        <f t="shared" si="32"/>
        <v>0.61</v>
      </c>
      <c r="P32" s="9">
        <f t="shared" si="16"/>
        <v>84.365789473684217</v>
      </c>
      <c r="Q32" s="9">
        <f t="shared" si="17"/>
        <v>11.081578947368424</v>
      </c>
      <c r="R32" s="9">
        <f t="shared" si="17"/>
        <v>2.58</v>
      </c>
      <c r="S32" s="9">
        <v>0</v>
      </c>
      <c r="T32" s="9">
        <f t="shared" si="18"/>
        <v>5.2284210526315764</v>
      </c>
      <c r="U32" s="9">
        <f t="shared" si="24"/>
        <v>18.89</v>
      </c>
      <c r="W32" s="23">
        <v>11.13</v>
      </c>
      <c r="X32" s="23">
        <v>2.5299999999999998</v>
      </c>
      <c r="Y32" s="23">
        <v>5.23</v>
      </c>
      <c r="Z32" s="23">
        <v>419.94</v>
      </c>
    </row>
    <row r="33" spans="2:26" x14ac:dyDescent="0.25">
      <c r="B33">
        <v>15</v>
      </c>
      <c r="C33" s="20">
        <v>43912</v>
      </c>
      <c r="D33" s="20">
        <f t="shared" si="4"/>
        <v>43921</v>
      </c>
      <c r="E33" s="9">
        <f t="shared" si="25"/>
        <v>2.1989473684210528</v>
      </c>
      <c r="F33" s="14">
        <f t="shared" si="26"/>
        <v>0.52</v>
      </c>
      <c r="G33" s="9">
        <f t="shared" si="7"/>
        <v>81.935263157894724</v>
      </c>
      <c r="H33" s="9">
        <f t="shared" si="27"/>
        <v>4.4894736842105267</v>
      </c>
      <c r="I33" s="9">
        <f t="shared" si="28"/>
        <v>0.95</v>
      </c>
      <c r="J33" s="9">
        <f t="shared" si="10"/>
        <v>163.36263157894737</v>
      </c>
      <c r="K33" s="9">
        <f t="shared" si="29"/>
        <v>2.2621052631578951</v>
      </c>
      <c r="L33" s="9">
        <f t="shared" si="30"/>
        <v>0.44</v>
      </c>
      <c r="M33" s="9">
        <f t="shared" si="13"/>
        <v>81.529473684210529</v>
      </c>
      <c r="N33" s="9">
        <f t="shared" si="31"/>
        <v>2.2010526315789471</v>
      </c>
      <c r="O33" s="9">
        <f t="shared" si="32"/>
        <v>0.6</v>
      </c>
      <c r="P33" s="9">
        <f t="shared" si="16"/>
        <v>82.16473684210527</v>
      </c>
      <c r="Q33" s="9">
        <f t="shared" si="17"/>
        <v>11.151578947368421</v>
      </c>
      <c r="R33" s="9">
        <f t="shared" si="17"/>
        <v>2.5099999999999998</v>
      </c>
      <c r="S33" s="9">
        <v>0</v>
      </c>
      <c r="T33" s="9">
        <f t="shared" si="18"/>
        <v>5.22842105263158</v>
      </c>
      <c r="U33" s="9">
        <f t="shared" si="24"/>
        <v>18.89</v>
      </c>
      <c r="W33" s="23">
        <v>11.2</v>
      </c>
      <c r="X33" s="23">
        <v>2.46</v>
      </c>
      <c r="Y33" s="23">
        <v>5.23</v>
      </c>
      <c r="Z33" s="23">
        <v>408.74</v>
      </c>
    </row>
    <row r="34" spans="2:26" x14ac:dyDescent="0.25">
      <c r="B34">
        <v>16</v>
      </c>
      <c r="C34" s="20">
        <v>43943</v>
      </c>
      <c r="D34" s="20">
        <f t="shared" si="4"/>
        <v>43951</v>
      </c>
      <c r="E34" s="9">
        <f t="shared" si="25"/>
        <v>2.208947368421053</v>
      </c>
      <c r="F34" s="14">
        <f t="shared" si="26"/>
        <v>0.51</v>
      </c>
      <c r="G34" s="9">
        <f t="shared" si="7"/>
        <v>79.726315789473674</v>
      </c>
      <c r="H34" s="9">
        <f t="shared" si="27"/>
        <v>4.519473684210527</v>
      </c>
      <c r="I34" s="9">
        <f t="shared" si="28"/>
        <v>0.92</v>
      </c>
      <c r="J34" s="9">
        <f t="shared" si="10"/>
        <v>158.84315789473683</v>
      </c>
      <c r="K34" s="9">
        <f t="shared" si="29"/>
        <v>2.2721052631578948</v>
      </c>
      <c r="L34" s="9">
        <f t="shared" si="30"/>
        <v>0.43</v>
      </c>
      <c r="M34" s="9">
        <f t="shared" si="13"/>
        <v>79.257368421052632</v>
      </c>
      <c r="N34" s="9">
        <f t="shared" si="31"/>
        <v>2.2210526315789472</v>
      </c>
      <c r="O34" s="9">
        <f t="shared" si="32"/>
        <v>0.57999999999999996</v>
      </c>
      <c r="P34" s="9">
        <f t="shared" si="16"/>
        <v>79.943684210526328</v>
      </c>
      <c r="Q34" s="9">
        <f t="shared" si="17"/>
        <v>11.221578947368423</v>
      </c>
      <c r="R34" s="9">
        <f t="shared" si="17"/>
        <v>2.44</v>
      </c>
      <c r="S34" s="9">
        <v>0</v>
      </c>
      <c r="T34" s="9">
        <f t="shared" si="18"/>
        <v>5.2284210526315782</v>
      </c>
      <c r="U34" s="9">
        <f t="shared" si="24"/>
        <v>18.89</v>
      </c>
      <c r="W34" s="23">
        <v>11.27</v>
      </c>
      <c r="X34" s="23">
        <v>2.39</v>
      </c>
      <c r="Y34" s="23">
        <v>5.23</v>
      </c>
      <c r="Z34" s="23">
        <v>397.47</v>
      </c>
    </row>
    <row r="35" spans="2:26" x14ac:dyDescent="0.25">
      <c r="B35">
        <v>17</v>
      </c>
      <c r="C35" s="20">
        <v>43973</v>
      </c>
      <c r="D35" s="20">
        <f t="shared" si="4"/>
        <v>43982</v>
      </c>
      <c r="E35" s="9">
        <f t="shared" si="25"/>
        <v>2.2189473684210528</v>
      </c>
      <c r="F35" s="14">
        <f t="shared" si="26"/>
        <v>0.5</v>
      </c>
      <c r="G35" s="9">
        <f t="shared" si="7"/>
        <v>77.507368421052618</v>
      </c>
      <c r="H35" s="9">
        <f t="shared" si="27"/>
        <v>4.5394736842105265</v>
      </c>
      <c r="I35" s="9">
        <f t="shared" si="28"/>
        <v>0.9</v>
      </c>
      <c r="J35" s="9">
        <f t="shared" si="10"/>
        <v>154.30368421052631</v>
      </c>
      <c r="K35" s="9">
        <f t="shared" si="29"/>
        <v>2.2821052631578951</v>
      </c>
      <c r="L35" s="9">
        <f t="shared" si="30"/>
        <v>0.42</v>
      </c>
      <c r="M35" s="9">
        <f t="shared" si="13"/>
        <v>76.975263157894744</v>
      </c>
      <c r="N35" s="9">
        <f t="shared" si="31"/>
        <v>2.2410526315789472</v>
      </c>
      <c r="O35" s="9">
        <f t="shared" si="32"/>
        <v>0.56000000000000005</v>
      </c>
      <c r="P35" s="9">
        <f t="shared" si="16"/>
        <v>77.702631578947376</v>
      </c>
      <c r="Q35" s="9">
        <f t="shared" si="17"/>
        <v>11.281578947368422</v>
      </c>
      <c r="R35" s="9">
        <f t="shared" si="17"/>
        <v>2.38</v>
      </c>
      <c r="S35" s="9">
        <v>0</v>
      </c>
      <c r="T35" s="9">
        <f t="shared" si="18"/>
        <v>5.2284210526315791</v>
      </c>
      <c r="U35" s="9">
        <f t="shared" si="24"/>
        <v>18.89</v>
      </c>
      <c r="W35" s="23">
        <v>11.33</v>
      </c>
      <c r="X35" s="23">
        <v>2.33</v>
      </c>
      <c r="Y35" s="23">
        <v>5.23</v>
      </c>
      <c r="Z35" s="23">
        <v>386.14</v>
      </c>
    </row>
    <row r="36" spans="2:26" x14ac:dyDescent="0.25">
      <c r="B36">
        <v>18</v>
      </c>
      <c r="C36" s="20">
        <v>44004</v>
      </c>
      <c r="D36" s="20">
        <f t="shared" si="4"/>
        <v>44012</v>
      </c>
      <c r="E36" s="9">
        <f t="shared" si="25"/>
        <v>2.2389473684210528</v>
      </c>
      <c r="F36" s="14">
        <f t="shared" si="26"/>
        <v>0.48</v>
      </c>
      <c r="G36" s="9">
        <f t="shared" si="7"/>
        <v>75.268421052631567</v>
      </c>
      <c r="H36" s="9">
        <f t="shared" si="27"/>
        <v>4.5694736842105268</v>
      </c>
      <c r="I36" s="9">
        <f t="shared" si="28"/>
        <v>0.87</v>
      </c>
      <c r="J36" s="9">
        <f t="shared" si="10"/>
        <v>149.73421052631579</v>
      </c>
      <c r="K36" s="9">
        <f t="shared" si="29"/>
        <v>2.2921052631578949</v>
      </c>
      <c r="L36" s="9">
        <f t="shared" si="30"/>
        <v>0.41</v>
      </c>
      <c r="M36" s="9">
        <f t="shared" si="13"/>
        <v>74.683157894736851</v>
      </c>
      <c r="N36" s="9">
        <f t="shared" si="31"/>
        <v>2.251052631578947</v>
      </c>
      <c r="O36" s="9">
        <f t="shared" si="32"/>
        <v>0.55000000000000004</v>
      </c>
      <c r="P36" s="9">
        <f t="shared" si="16"/>
        <v>75.451578947368432</v>
      </c>
      <c r="Q36" s="9">
        <f t="shared" ref="Q36:R72" si="33">E36+H36+K36+N36</f>
        <v>11.351578947368422</v>
      </c>
      <c r="R36" s="9">
        <f t="shared" si="33"/>
        <v>2.31</v>
      </c>
      <c r="S36" s="9">
        <v>0</v>
      </c>
      <c r="T36" s="9">
        <f t="shared" si="18"/>
        <v>5.2284210526315782</v>
      </c>
      <c r="U36" s="9">
        <f t="shared" si="24"/>
        <v>18.89</v>
      </c>
      <c r="W36" s="23">
        <v>11.39</v>
      </c>
      <c r="X36" s="23">
        <v>2.27</v>
      </c>
      <c r="Y36" s="23">
        <v>5.23</v>
      </c>
      <c r="Z36" s="23">
        <v>374.75</v>
      </c>
    </row>
    <row r="37" spans="2:26" x14ac:dyDescent="0.25">
      <c r="B37">
        <v>19</v>
      </c>
      <c r="C37" s="20">
        <v>44034</v>
      </c>
      <c r="D37" s="20">
        <f t="shared" si="4"/>
        <v>44043</v>
      </c>
      <c r="E37" s="9">
        <f t="shared" si="25"/>
        <v>2.248947368421053</v>
      </c>
      <c r="F37" s="14">
        <f t="shared" si="26"/>
        <v>0.47</v>
      </c>
      <c r="G37" s="9">
        <f t="shared" si="7"/>
        <v>73.01947368421051</v>
      </c>
      <c r="H37" s="9">
        <f t="shared" si="27"/>
        <v>4.5894736842105273</v>
      </c>
      <c r="I37" s="9">
        <f t="shared" si="28"/>
        <v>0.85</v>
      </c>
      <c r="J37" s="9">
        <f t="shared" si="10"/>
        <v>145.14473684210526</v>
      </c>
      <c r="K37" s="9">
        <f t="shared" si="29"/>
        <v>2.3021052631578951</v>
      </c>
      <c r="L37" s="9">
        <f t="shared" si="30"/>
        <v>0.4</v>
      </c>
      <c r="M37" s="9">
        <f t="shared" si="13"/>
        <v>72.381052631578953</v>
      </c>
      <c r="N37" s="9">
        <f t="shared" si="31"/>
        <v>2.2710526315789474</v>
      </c>
      <c r="O37" s="9">
        <f t="shared" si="32"/>
        <v>0.53</v>
      </c>
      <c r="P37" s="9">
        <f t="shared" si="16"/>
        <v>73.180526315789479</v>
      </c>
      <c r="Q37" s="9">
        <f t="shared" si="33"/>
        <v>11.411578947368422</v>
      </c>
      <c r="R37" s="9">
        <f t="shared" si="33"/>
        <v>2.25</v>
      </c>
      <c r="S37" s="9">
        <v>0</v>
      </c>
      <c r="T37" s="9">
        <f t="shared" si="18"/>
        <v>5.2284210526315782</v>
      </c>
      <c r="U37" s="9">
        <f t="shared" si="24"/>
        <v>18.89</v>
      </c>
      <c r="W37" s="23">
        <v>11.46</v>
      </c>
      <c r="X37" s="23">
        <v>2.2000000000000002</v>
      </c>
      <c r="Y37" s="23">
        <v>5.23</v>
      </c>
      <c r="Z37" s="23">
        <v>363.29</v>
      </c>
    </row>
    <row r="38" spans="2:26" x14ac:dyDescent="0.25">
      <c r="B38">
        <v>20</v>
      </c>
      <c r="C38" s="20">
        <v>44065</v>
      </c>
      <c r="D38" s="20">
        <f t="shared" si="4"/>
        <v>44074</v>
      </c>
      <c r="E38" s="9">
        <f t="shared" si="25"/>
        <v>2.2689473684210526</v>
      </c>
      <c r="F38" s="14">
        <f t="shared" si="26"/>
        <v>0.45</v>
      </c>
      <c r="G38" s="9">
        <f t="shared" si="7"/>
        <v>70.750526315789457</v>
      </c>
      <c r="H38" s="9">
        <f t="shared" si="27"/>
        <v>4.6194736842105266</v>
      </c>
      <c r="I38" s="9">
        <f t="shared" si="28"/>
        <v>0.82</v>
      </c>
      <c r="J38" s="9">
        <f t="shared" si="10"/>
        <v>140.52526315789473</v>
      </c>
      <c r="K38" s="9">
        <f t="shared" si="29"/>
        <v>2.3221052631578951</v>
      </c>
      <c r="L38" s="9">
        <f t="shared" si="30"/>
        <v>0.38</v>
      </c>
      <c r="M38" s="9">
        <f t="shared" si="13"/>
        <v>70.058947368421059</v>
      </c>
      <c r="N38" s="9">
        <f t="shared" si="31"/>
        <v>2.2810526315789472</v>
      </c>
      <c r="O38" s="9">
        <f t="shared" si="32"/>
        <v>0.52</v>
      </c>
      <c r="P38" s="9">
        <f t="shared" si="16"/>
        <v>70.899473684210534</v>
      </c>
      <c r="Q38" s="9">
        <f t="shared" si="33"/>
        <v>11.491578947368421</v>
      </c>
      <c r="R38" s="9">
        <f t="shared" si="33"/>
        <v>2.17</v>
      </c>
      <c r="S38" s="9">
        <v>0</v>
      </c>
      <c r="T38" s="9">
        <f t="shared" si="18"/>
        <v>5.22842105263158</v>
      </c>
      <c r="U38" s="9">
        <f t="shared" si="24"/>
        <v>18.89</v>
      </c>
      <c r="W38" s="23">
        <v>11.53</v>
      </c>
      <c r="X38" s="23">
        <v>2.13</v>
      </c>
      <c r="Y38" s="23">
        <v>5.23</v>
      </c>
      <c r="Z38" s="23">
        <v>351.76</v>
      </c>
    </row>
    <row r="39" spans="2:26" x14ac:dyDescent="0.25">
      <c r="B39">
        <v>21</v>
      </c>
      <c r="C39" s="20">
        <v>44096</v>
      </c>
      <c r="D39" s="20">
        <f t="shared" si="4"/>
        <v>44104</v>
      </c>
      <c r="E39" s="9">
        <f t="shared" si="25"/>
        <v>2.2789473684210528</v>
      </c>
      <c r="F39" s="14">
        <f t="shared" si="26"/>
        <v>0.44</v>
      </c>
      <c r="G39" s="9">
        <f t="shared" si="7"/>
        <v>68.4715789473684</v>
      </c>
      <c r="H39" s="9">
        <f t="shared" si="27"/>
        <v>4.6494736842105269</v>
      </c>
      <c r="I39" s="9">
        <f t="shared" si="28"/>
        <v>0.79</v>
      </c>
      <c r="J39" s="9">
        <f t="shared" si="10"/>
        <v>135.87578947368419</v>
      </c>
      <c r="K39" s="9">
        <f t="shared" si="29"/>
        <v>2.3321052631578949</v>
      </c>
      <c r="L39" s="9">
        <f t="shared" si="30"/>
        <v>0.37</v>
      </c>
      <c r="M39" s="9">
        <f t="shared" si="13"/>
        <v>67.72684210526316</v>
      </c>
      <c r="N39" s="9">
        <f t="shared" si="31"/>
        <v>2.3010526315789472</v>
      </c>
      <c r="O39" s="9">
        <f t="shared" si="32"/>
        <v>0.5</v>
      </c>
      <c r="P39" s="9">
        <f t="shared" si="16"/>
        <v>68.598421052631593</v>
      </c>
      <c r="Q39" s="9">
        <f t="shared" si="33"/>
        <v>11.561578947368421</v>
      </c>
      <c r="R39" s="9">
        <f t="shared" si="33"/>
        <v>2.1</v>
      </c>
      <c r="S39" s="9">
        <v>0</v>
      </c>
      <c r="T39" s="9">
        <f t="shared" si="18"/>
        <v>5.22842105263158</v>
      </c>
      <c r="U39" s="9">
        <f t="shared" si="24"/>
        <v>18.89</v>
      </c>
      <c r="W39" s="23">
        <v>11.6</v>
      </c>
      <c r="X39" s="23">
        <v>2.06</v>
      </c>
      <c r="Y39" s="23">
        <v>5.23</v>
      </c>
      <c r="Z39" s="23">
        <v>340.16</v>
      </c>
    </row>
    <row r="40" spans="2:26" x14ac:dyDescent="0.25">
      <c r="B40">
        <v>22</v>
      </c>
      <c r="C40" s="20">
        <v>44126</v>
      </c>
      <c r="D40" s="20">
        <f t="shared" si="4"/>
        <v>44135</v>
      </c>
      <c r="E40" s="9">
        <f t="shared" si="25"/>
        <v>2.2889473684210526</v>
      </c>
      <c r="F40" s="14">
        <f t="shared" si="26"/>
        <v>0.43</v>
      </c>
      <c r="G40" s="9">
        <f t="shared" si="7"/>
        <v>66.182631578947351</v>
      </c>
      <c r="H40" s="9">
        <f t="shared" si="27"/>
        <v>4.6694736842105264</v>
      </c>
      <c r="I40" s="9">
        <f t="shared" si="28"/>
        <v>0.77</v>
      </c>
      <c r="J40" s="9">
        <f t="shared" si="10"/>
        <v>131.20631578947368</v>
      </c>
      <c r="K40" s="9">
        <f t="shared" si="29"/>
        <v>2.3421052631578951</v>
      </c>
      <c r="L40" s="9">
        <f t="shared" si="30"/>
        <v>0.36</v>
      </c>
      <c r="M40" s="9">
        <f t="shared" si="13"/>
        <v>65.384736842105269</v>
      </c>
      <c r="N40" s="9">
        <f t="shared" si="31"/>
        <v>2.3210526315789473</v>
      </c>
      <c r="O40" s="9">
        <f t="shared" si="32"/>
        <v>0.48</v>
      </c>
      <c r="P40" s="9">
        <f t="shared" si="16"/>
        <v>66.277368421052643</v>
      </c>
      <c r="Q40" s="9">
        <f t="shared" si="33"/>
        <v>11.621578947368421</v>
      </c>
      <c r="R40" s="9">
        <f t="shared" si="33"/>
        <v>2.04</v>
      </c>
      <c r="S40" s="9">
        <v>0</v>
      </c>
      <c r="T40" s="9">
        <f t="shared" si="18"/>
        <v>5.2284210526315791</v>
      </c>
      <c r="U40" s="9">
        <f t="shared" si="24"/>
        <v>18.89</v>
      </c>
      <c r="W40" s="23">
        <v>11.67</v>
      </c>
      <c r="X40" s="23">
        <v>1.99</v>
      </c>
      <c r="Y40" s="23">
        <v>5.23</v>
      </c>
      <c r="Z40" s="23">
        <v>328.49</v>
      </c>
    </row>
    <row r="41" spans="2:26" x14ac:dyDescent="0.25">
      <c r="B41">
        <v>23</v>
      </c>
      <c r="C41" s="20">
        <v>44157</v>
      </c>
      <c r="D41" s="20">
        <f t="shared" si="4"/>
        <v>44165</v>
      </c>
      <c r="E41" s="9">
        <f t="shared" si="25"/>
        <v>2.3089473684210526</v>
      </c>
      <c r="F41" s="14">
        <f t="shared" si="26"/>
        <v>0.41</v>
      </c>
      <c r="G41" s="9">
        <f t="shared" si="7"/>
        <v>63.873684210526299</v>
      </c>
      <c r="H41" s="9">
        <f t="shared" si="27"/>
        <v>4.6994736842105267</v>
      </c>
      <c r="I41" s="9">
        <f t="shared" si="28"/>
        <v>0.74</v>
      </c>
      <c r="J41" s="9">
        <f t="shared" si="10"/>
        <v>126.50684210526315</v>
      </c>
      <c r="K41" s="9">
        <f t="shared" si="29"/>
        <v>2.3521052631578949</v>
      </c>
      <c r="L41" s="9">
        <f t="shared" si="30"/>
        <v>0.35</v>
      </c>
      <c r="M41" s="9">
        <f t="shared" si="13"/>
        <v>63.032631578947374</v>
      </c>
      <c r="N41" s="9">
        <f t="shared" si="31"/>
        <v>2.331052631578947</v>
      </c>
      <c r="O41" s="9">
        <f t="shared" si="32"/>
        <v>0.47</v>
      </c>
      <c r="P41" s="9">
        <f t="shared" si="16"/>
        <v>63.946315789473694</v>
      </c>
      <c r="Q41" s="9">
        <f t="shared" si="33"/>
        <v>11.691578947368422</v>
      </c>
      <c r="R41" s="9">
        <f t="shared" si="33"/>
        <v>1.97</v>
      </c>
      <c r="S41" s="9">
        <v>0</v>
      </c>
      <c r="T41" s="9">
        <f t="shared" si="18"/>
        <v>5.2284210526315791</v>
      </c>
      <c r="U41" s="9">
        <f t="shared" si="24"/>
        <v>18.89</v>
      </c>
      <c r="W41" s="23">
        <v>11.73</v>
      </c>
      <c r="X41" s="23">
        <v>1.93</v>
      </c>
      <c r="Y41" s="23">
        <v>5.23</v>
      </c>
      <c r="Z41" s="23">
        <v>316.76</v>
      </c>
    </row>
    <row r="42" spans="2:26" x14ac:dyDescent="0.25">
      <c r="B42">
        <v>24</v>
      </c>
      <c r="C42" s="20">
        <v>44187</v>
      </c>
      <c r="D42" s="20">
        <f t="shared" si="4"/>
        <v>44196</v>
      </c>
      <c r="E42" s="9">
        <f t="shared" si="25"/>
        <v>2.3189473684210529</v>
      </c>
      <c r="F42" s="14">
        <f t="shared" si="26"/>
        <v>0.4</v>
      </c>
      <c r="G42" s="9">
        <f t="shared" si="7"/>
        <v>61.55473684210525</v>
      </c>
      <c r="H42" s="9">
        <f t="shared" si="27"/>
        <v>4.7294736842105269</v>
      </c>
      <c r="I42" s="9">
        <f t="shared" si="28"/>
        <v>0.71</v>
      </c>
      <c r="J42" s="9">
        <f t="shared" si="10"/>
        <v>121.77736842105261</v>
      </c>
      <c r="K42" s="9">
        <f t="shared" si="29"/>
        <v>2.3721052631578949</v>
      </c>
      <c r="L42" s="9">
        <f t="shared" si="30"/>
        <v>0.33</v>
      </c>
      <c r="M42" s="9">
        <f t="shared" si="13"/>
        <v>60.660526315789483</v>
      </c>
      <c r="N42" s="9">
        <f t="shared" si="31"/>
        <v>2.3510526315789471</v>
      </c>
      <c r="O42" s="9">
        <f t="shared" si="32"/>
        <v>0.45</v>
      </c>
      <c r="P42" s="9">
        <f t="shared" si="16"/>
        <v>61.595263157894749</v>
      </c>
      <c r="Q42" s="9">
        <f t="shared" si="33"/>
        <v>11.771578947368422</v>
      </c>
      <c r="R42" s="9">
        <f t="shared" si="33"/>
        <v>1.89</v>
      </c>
      <c r="S42" s="9">
        <v>0</v>
      </c>
      <c r="T42" s="9">
        <f t="shared" si="18"/>
        <v>5.2284210526315791</v>
      </c>
      <c r="U42" s="9">
        <f t="shared" si="24"/>
        <v>18.89</v>
      </c>
      <c r="W42" s="23">
        <v>11.81</v>
      </c>
      <c r="X42" s="23">
        <v>1.85</v>
      </c>
      <c r="Y42" s="23">
        <v>5.23</v>
      </c>
      <c r="Z42" s="23">
        <v>304.95</v>
      </c>
    </row>
    <row r="43" spans="2:26" x14ac:dyDescent="0.25">
      <c r="B43">
        <v>25</v>
      </c>
      <c r="C43" s="20">
        <v>44218</v>
      </c>
      <c r="D43" s="20">
        <f t="shared" si="4"/>
        <v>44227</v>
      </c>
      <c r="E43" s="9">
        <f t="shared" si="25"/>
        <v>2.3389473684210529</v>
      </c>
      <c r="F43" s="14">
        <f t="shared" si="26"/>
        <v>0.38</v>
      </c>
      <c r="G43" s="9">
        <f t="shared" si="7"/>
        <v>59.215789473684197</v>
      </c>
      <c r="H43" s="9">
        <f t="shared" si="27"/>
        <v>4.7494736842105265</v>
      </c>
      <c r="I43" s="9">
        <f t="shared" si="28"/>
        <v>0.69</v>
      </c>
      <c r="J43" s="9">
        <f t="shared" si="10"/>
        <v>117.02789473684209</v>
      </c>
      <c r="K43" s="9">
        <f t="shared" si="29"/>
        <v>2.3821052631578952</v>
      </c>
      <c r="L43" s="9">
        <f t="shared" si="30"/>
        <v>0.32</v>
      </c>
      <c r="M43" s="9">
        <f t="shared" si="13"/>
        <v>58.278421052631586</v>
      </c>
      <c r="N43" s="9">
        <f t="shared" si="31"/>
        <v>2.3610526315789473</v>
      </c>
      <c r="O43" s="9">
        <f t="shared" si="32"/>
        <v>0.44</v>
      </c>
      <c r="P43" s="9">
        <f t="shared" si="16"/>
        <v>59.234210526315799</v>
      </c>
      <c r="Q43" s="9">
        <f t="shared" si="33"/>
        <v>11.831578947368421</v>
      </c>
      <c r="R43" s="9">
        <f t="shared" si="33"/>
        <v>1.8299999999999998</v>
      </c>
      <c r="S43" s="9">
        <v>0</v>
      </c>
      <c r="T43" s="9">
        <f t="shared" si="18"/>
        <v>5.22842105263158</v>
      </c>
      <c r="U43" s="9">
        <f t="shared" si="24"/>
        <v>18.89</v>
      </c>
      <c r="W43" s="23">
        <v>11.87</v>
      </c>
      <c r="X43" s="23">
        <v>1.79</v>
      </c>
      <c r="Y43" s="23">
        <v>5.23</v>
      </c>
      <c r="Z43" s="23">
        <v>293.08</v>
      </c>
    </row>
    <row r="44" spans="2:26" x14ac:dyDescent="0.25">
      <c r="B44">
        <v>26</v>
      </c>
      <c r="C44" s="20">
        <v>44249</v>
      </c>
      <c r="D44" s="20">
        <f t="shared" si="4"/>
        <v>44255</v>
      </c>
      <c r="E44" s="9">
        <f t="shared" si="25"/>
        <v>2.3489473684210527</v>
      </c>
      <c r="F44" s="14">
        <f t="shared" si="26"/>
        <v>0.37</v>
      </c>
      <c r="G44" s="9">
        <f t="shared" si="7"/>
        <v>56.866842105263146</v>
      </c>
      <c r="H44" s="9">
        <f t="shared" si="27"/>
        <v>4.7794736842105268</v>
      </c>
      <c r="I44" s="9">
        <f t="shared" si="28"/>
        <v>0.66</v>
      </c>
      <c r="J44" s="9">
        <f t="shared" si="10"/>
        <v>112.24842105263156</v>
      </c>
      <c r="K44" s="9">
        <f t="shared" si="29"/>
        <v>2.392105263157895</v>
      </c>
      <c r="L44" s="9">
        <f t="shared" si="30"/>
        <v>0.31</v>
      </c>
      <c r="M44" s="9">
        <f t="shared" si="13"/>
        <v>55.886315789473691</v>
      </c>
      <c r="N44" s="9">
        <f t="shared" si="31"/>
        <v>2.3810526315789473</v>
      </c>
      <c r="O44" s="9">
        <f t="shared" si="32"/>
        <v>0.42</v>
      </c>
      <c r="P44" s="9">
        <f t="shared" si="16"/>
        <v>56.853157894736853</v>
      </c>
      <c r="Q44" s="9">
        <f t="shared" si="33"/>
        <v>11.901578947368423</v>
      </c>
      <c r="R44" s="9">
        <f t="shared" si="33"/>
        <v>1.76</v>
      </c>
      <c r="S44" s="9">
        <v>0</v>
      </c>
      <c r="T44" s="9">
        <f t="shared" si="18"/>
        <v>5.2284210526315782</v>
      </c>
      <c r="U44" s="9">
        <f t="shared" si="24"/>
        <v>18.89</v>
      </c>
      <c r="W44" s="23">
        <v>11.94</v>
      </c>
      <c r="X44" s="23">
        <v>1.72</v>
      </c>
      <c r="Y44" s="23">
        <v>5.23</v>
      </c>
      <c r="Z44" s="23">
        <v>281.14</v>
      </c>
    </row>
    <row r="45" spans="2:26" x14ac:dyDescent="0.25">
      <c r="B45">
        <v>27</v>
      </c>
      <c r="C45" s="20">
        <v>44277</v>
      </c>
      <c r="D45" s="20">
        <f t="shared" si="4"/>
        <v>44286</v>
      </c>
      <c r="E45" s="9">
        <f t="shared" si="25"/>
        <v>2.3689473684210527</v>
      </c>
      <c r="F45" s="14">
        <f t="shared" si="26"/>
        <v>0.35</v>
      </c>
      <c r="G45" s="9">
        <f t="shared" si="7"/>
        <v>54.497894736842092</v>
      </c>
      <c r="H45" s="9">
        <f t="shared" si="27"/>
        <v>4.809473684210527</v>
      </c>
      <c r="I45" s="9">
        <f t="shared" si="28"/>
        <v>0.63</v>
      </c>
      <c r="J45" s="9">
        <f t="shared" si="10"/>
        <v>107.43894736842103</v>
      </c>
      <c r="K45" s="9">
        <f t="shared" si="29"/>
        <v>2.4021052631578952</v>
      </c>
      <c r="L45" s="9">
        <f t="shared" si="30"/>
        <v>0.3</v>
      </c>
      <c r="M45" s="9">
        <f t="shared" si="13"/>
        <v>53.484210526315799</v>
      </c>
      <c r="N45" s="9">
        <f t="shared" si="31"/>
        <v>2.4010526315789473</v>
      </c>
      <c r="O45" s="9">
        <f t="shared" si="32"/>
        <v>0.4</v>
      </c>
      <c r="P45" s="9">
        <f t="shared" si="16"/>
        <v>54.452105263157904</v>
      </c>
      <c r="Q45" s="9">
        <f t="shared" si="33"/>
        <v>11.981578947368421</v>
      </c>
      <c r="R45" s="9">
        <f t="shared" si="33"/>
        <v>1.6800000000000002</v>
      </c>
      <c r="S45" s="9">
        <v>0</v>
      </c>
      <c r="T45" s="9">
        <f t="shared" si="18"/>
        <v>5.22842105263158</v>
      </c>
      <c r="U45" s="9">
        <f t="shared" si="24"/>
        <v>18.89</v>
      </c>
      <c r="W45" s="23">
        <v>12.01</v>
      </c>
      <c r="X45" s="23">
        <v>1.65</v>
      </c>
      <c r="Y45" s="23">
        <v>5.23</v>
      </c>
      <c r="Z45" s="23">
        <v>269.13</v>
      </c>
    </row>
    <row r="46" spans="2:26" x14ac:dyDescent="0.25">
      <c r="B46">
        <v>28</v>
      </c>
      <c r="C46" s="20">
        <v>44308</v>
      </c>
      <c r="D46" s="20">
        <f t="shared" si="4"/>
        <v>44316</v>
      </c>
      <c r="E46" s="9">
        <f t="shared" si="25"/>
        <v>2.3789473684210529</v>
      </c>
      <c r="F46" s="14">
        <f t="shared" si="26"/>
        <v>0.34</v>
      </c>
      <c r="G46" s="9">
        <f t="shared" si="7"/>
        <v>52.11894736842104</v>
      </c>
      <c r="H46" s="9">
        <f t="shared" si="27"/>
        <v>4.8294736842105266</v>
      </c>
      <c r="I46" s="9">
        <f t="shared" si="28"/>
        <v>0.61</v>
      </c>
      <c r="J46" s="9">
        <f t="shared" si="10"/>
        <v>102.6094736842105</v>
      </c>
      <c r="K46" s="9">
        <f t="shared" si="29"/>
        <v>2.4221052631578948</v>
      </c>
      <c r="L46" s="9">
        <f t="shared" si="30"/>
        <v>0.28000000000000003</v>
      </c>
      <c r="M46" s="9">
        <f t="shared" si="13"/>
        <v>51.062105263157903</v>
      </c>
      <c r="N46" s="9">
        <f t="shared" si="31"/>
        <v>2.4210526315789473</v>
      </c>
      <c r="O46" s="9">
        <f t="shared" si="32"/>
        <v>0.38</v>
      </c>
      <c r="P46" s="9">
        <f t="shared" si="16"/>
        <v>52.031052631578959</v>
      </c>
      <c r="Q46" s="9">
        <f t="shared" si="33"/>
        <v>12.051578947368421</v>
      </c>
      <c r="R46" s="9">
        <f t="shared" si="33"/>
        <v>1.6099999999999999</v>
      </c>
      <c r="S46" s="9">
        <v>0</v>
      </c>
      <c r="T46" s="9">
        <f t="shared" si="18"/>
        <v>5.22842105263158</v>
      </c>
      <c r="U46" s="9">
        <f t="shared" si="24"/>
        <v>18.89</v>
      </c>
      <c r="W46" s="23">
        <v>12.09</v>
      </c>
      <c r="X46" s="23">
        <v>1.57</v>
      </c>
      <c r="Y46" s="23">
        <v>5.23</v>
      </c>
      <c r="Z46" s="23">
        <v>257.04000000000002</v>
      </c>
    </row>
    <row r="47" spans="2:26" x14ac:dyDescent="0.25">
      <c r="B47">
        <v>29</v>
      </c>
      <c r="C47" s="20">
        <v>44338</v>
      </c>
      <c r="D47" s="20">
        <f t="shared" si="4"/>
        <v>44347</v>
      </c>
      <c r="E47" s="9">
        <f t="shared" si="25"/>
        <v>2.3989473684210529</v>
      </c>
      <c r="F47" s="14">
        <f t="shared" si="26"/>
        <v>0.32</v>
      </c>
      <c r="G47" s="9">
        <f t="shared" si="7"/>
        <v>49.719999999999985</v>
      </c>
      <c r="H47" s="9">
        <f t="shared" si="27"/>
        <v>4.8594736842105268</v>
      </c>
      <c r="I47" s="9">
        <f t="shared" si="28"/>
        <v>0.57999999999999996</v>
      </c>
      <c r="J47" s="9">
        <f t="shared" si="10"/>
        <v>97.749999999999972</v>
      </c>
      <c r="K47" s="9">
        <f t="shared" si="29"/>
        <v>2.432105263157895</v>
      </c>
      <c r="L47" s="9">
        <f t="shared" si="30"/>
        <v>0.27</v>
      </c>
      <c r="M47" s="9">
        <f t="shared" si="13"/>
        <v>48.63000000000001</v>
      </c>
      <c r="N47" s="9">
        <f t="shared" si="31"/>
        <v>2.4310526315789471</v>
      </c>
      <c r="O47" s="9">
        <f t="shared" si="32"/>
        <v>0.37</v>
      </c>
      <c r="P47" s="9">
        <f t="shared" si="16"/>
        <v>49.600000000000009</v>
      </c>
      <c r="Q47" s="9">
        <f t="shared" si="33"/>
        <v>12.121578947368421</v>
      </c>
      <c r="R47" s="9">
        <f t="shared" si="33"/>
        <v>1.54</v>
      </c>
      <c r="S47" s="9">
        <v>0</v>
      </c>
      <c r="T47" s="9">
        <f t="shared" si="18"/>
        <v>5.2284210526315791</v>
      </c>
      <c r="U47" s="9">
        <f t="shared" si="24"/>
        <v>18.89</v>
      </c>
      <c r="W47" s="23">
        <v>12.15</v>
      </c>
      <c r="X47" s="23">
        <v>1.51</v>
      </c>
      <c r="Y47" s="23">
        <v>5.23</v>
      </c>
      <c r="Z47" s="23">
        <v>244.89</v>
      </c>
    </row>
    <row r="48" spans="2:26" x14ac:dyDescent="0.25">
      <c r="B48">
        <v>30</v>
      </c>
      <c r="C48" s="20">
        <v>44369</v>
      </c>
      <c r="D48" s="20">
        <f t="shared" si="4"/>
        <v>44377</v>
      </c>
      <c r="E48" s="9">
        <f t="shared" si="25"/>
        <v>2.4089473684210527</v>
      </c>
      <c r="F48" s="14">
        <f t="shared" si="26"/>
        <v>0.31</v>
      </c>
      <c r="G48" s="9">
        <f t="shared" si="7"/>
        <v>47.311052631578931</v>
      </c>
      <c r="H48" s="9">
        <f t="shared" si="27"/>
        <v>4.8894736842105271</v>
      </c>
      <c r="I48" s="9">
        <f t="shared" si="28"/>
        <v>0.55000000000000004</v>
      </c>
      <c r="J48" s="9">
        <f t="shared" si="10"/>
        <v>92.860526315789443</v>
      </c>
      <c r="K48" s="9">
        <f t="shared" si="29"/>
        <v>2.4421052631578952</v>
      </c>
      <c r="L48" s="9">
        <f t="shared" si="30"/>
        <v>0.26</v>
      </c>
      <c r="M48" s="9">
        <f t="shared" si="13"/>
        <v>46.187894736842111</v>
      </c>
      <c r="N48" s="9">
        <f t="shared" si="31"/>
        <v>2.4510526315789471</v>
      </c>
      <c r="O48" s="9">
        <f t="shared" si="32"/>
        <v>0.35</v>
      </c>
      <c r="P48" s="9">
        <f t="shared" si="16"/>
        <v>47.148947368421062</v>
      </c>
      <c r="Q48" s="9">
        <f t="shared" si="33"/>
        <v>12.191578947368424</v>
      </c>
      <c r="R48" s="9">
        <f t="shared" si="33"/>
        <v>1.4700000000000002</v>
      </c>
      <c r="S48" s="9">
        <v>0</v>
      </c>
      <c r="T48" s="9">
        <f t="shared" si="18"/>
        <v>5.2284210526315764</v>
      </c>
      <c r="U48" s="9">
        <f t="shared" si="24"/>
        <v>18.89</v>
      </c>
      <c r="W48" s="23">
        <v>12.22</v>
      </c>
      <c r="X48" s="23">
        <v>1.44</v>
      </c>
      <c r="Y48" s="23">
        <v>5.23</v>
      </c>
      <c r="Z48" s="23">
        <v>232.67</v>
      </c>
    </row>
    <row r="49" spans="2:26" x14ac:dyDescent="0.25">
      <c r="B49">
        <v>31</v>
      </c>
      <c r="C49" s="20">
        <v>44399</v>
      </c>
      <c r="D49" s="20">
        <f t="shared" si="4"/>
        <v>44408</v>
      </c>
      <c r="E49" s="9">
        <f t="shared" si="25"/>
        <v>2.4289473684210527</v>
      </c>
      <c r="F49" s="14">
        <f t="shared" si="26"/>
        <v>0.28999999999999998</v>
      </c>
      <c r="G49" s="9">
        <f t="shared" si="7"/>
        <v>44.882105263157882</v>
      </c>
      <c r="H49" s="9">
        <f t="shared" si="27"/>
        <v>4.9194736842105264</v>
      </c>
      <c r="I49" s="9">
        <f t="shared" si="28"/>
        <v>0.52</v>
      </c>
      <c r="J49" s="9">
        <f t="shared" si="10"/>
        <v>87.941052631578913</v>
      </c>
      <c r="K49" s="9">
        <f t="shared" si="29"/>
        <v>2.452105263157895</v>
      </c>
      <c r="L49" s="9">
        <f t="shared" si="30"/>
        <v>0.25</v>
      </c>
      <c r="M49" s="9">
        <f t="shared" si="13"/>
        <v>43.735789473684214</v>
      </c>
      <c r="N49" s="9">
        <f t="shared" si="31"/>
        <v>2.4710526315789472</v>
      </c>
      <c r="O49" s="9">
        <f t="shared" si="32"/>
        <v>0.33</v>
      </c>
      <c r="P49" s="9">
        <f t="shared" si="16"/>
        <v>44.677894736842113</v>
      </c>
      <c r="Q49" s="9">
        <f t="shared" si="33"/>
        <v>12.271578947368422</v>
      </c>
      <c r="R49" s="9">
        <f t="shared" si="33"/>
        <v>1.3900000000000001</v>
      </c>
      <c r="S49" s="9">
        <v>0</v>
      </c>
      <c r="T49" s="9">
        <f t="shared" si="18"/>
        <v>5.2284210526315782</v>
      </c>
      <c r="U49" s="9">
        <f t="shared" si="24"/>
        <v>18.89</v>
      </c>
      <c r="W49" s="23">
        <v>12.3</v>
      </c>
      <c r="X49" s="23">
        <v>1.36</v>
      </c>
      <c r="Y49" s="23">
        <v>5.23</v>
      </c>
      <c r="Z49" s="23">
        <v>220.37</v>
      </c>
    </row>
    <row r="50" spans="2:26" x14ac:dyDescent="0.25">
      <c r="B50">
        <v>32</v>
      </c>
      <c r="C50" s="20">
        <v>44430</v>
      </c>
      <c r="D50" s="20">
        <f t="shared" si="4"/>
        <v>44439</v>
      </c>
      <c r="E50" s="9">
        <f t="shared" si="25"/>
        <v>2.4389473684210525</v>
      </c>
      <c r="F50" s="14">
        <f t="shared" si="26"/>
        <v>0.28000000000000003</v>
      </c>
      <c r="G50" s="9">
        <f t="shared" si="7"/>
        <v>42.443157894736828</v>
      </c>
      <c r="H50" s="9">
        <f t="shared" si="27"/>
        <v>4.9394736842105269</v>
      </c>
      <c r="I50" s="9">
        <f t="shared" si="28"/>
        <v>0.5</v>
      </c>
      <c r="J50" s="9">
        <f t="shared" si="10"/>
        <v>83.001578947368387</v>
      </c>
      <c r="K50" s="9">
        <f t="shared" si="29"/>
        <v>2.472105263157895</v>
      </c>
      <c r="L50" s="9">
        <f t="shared" si="30"/>
        <v>0.23</v>
      </c>
      <c r="M50" s="9">
        <f t="shared" si="13"/>
        <v>41.263684210526321</v>
      </c>
      <c r="N50" s="9">
        <f t="shared" si="31"/>
        <v>2.4810526315789474</v>
      </c>
      <c r="O50" s="9">
        <f t="shared" si="32"/>
        <v>0.32</v>
      </c>
      <c r="P50" s="9">
        <f t="shared" si="16"/>
        <v>42.196842105263165</v>
      </c>
      <c r="Q50" s="9">
        <f t="shared" si="33"/>
        <v>12.331578947368422</v>
      </c>
      <c r="R50" s="9">
        <f t="shared" si="33"/>
        <v>1.33</v>
      </c>
      <c r="S50" s="9">
        <v>0</v>
      </c>
      <c r="T50" s="9">
        <f t="shared" si="18"/>
        <v>5.2284210526315782</v>
      </c>
      <c r="U50" s="9">
        <f t="shared" si="24"/>
        <v>18.89</v>
      </c>
      <c r="W50" s="23">
        <v>12.36</v>
      </c>
      <c r="X50" s="23">
        <v>1.3</v>
      </c>
      <c r="Y50" s="23">
        <v>5.23</v>
      </c>
      <c r="Z50" s="23">
        <v>208.01</v>
      </c>
    </row>
    <row r="51" spans="2:26" x14ac:dyDescent="0.25">
      <c r="B51">
        <v>33</v>
      </c>
      <c r="C51" s="20">
        <v>44461</v>
      </c>
      <c r="D51" s="20">
        <f t="shared" si="4"/>
        <v>44469</v>
      </c>
      <c r="E51" s="9">
        <f t="shared" si="25"/>
        <v>2.458947368421053</v>
      </c>
      <c r="F51" s="14">
        <f t="shared" si="26"/>
        <v>0.26</v>
      </c>
      <c r="G51" s="9">
        <f t="shared" si="7"/>
        <v>39.984210526315778</v>
      </c>
      <c r="H51" s="9">
        <f t="shared" si="27"/>
        <v>4.9694736842105272</v>
      </c>
      <c r="I51" s="9">
        <f t="shared" si="28"/>
        <v>0.47</v>
      </c>
      <c r="J51" s="9">
        <f t="shared" si="10"/>
        <v>78.03210526315786</v>
      </c>
      <c r="K51" s="9">
        <f t="shared" si="29"/>
        <v>2.4821052631578948</v>
      </c>
      <c r="L51" s="9">
        <f t="shared" si="30"/>
        <v>0.22</v>
      </c>
      <c r="M51" s="9">
        <f t="shared" si="13"/>
        <v>38.781578947368423</v>
      </c>
      <c r="N51" s="9">
        <f t="shared" si="31"/>
        <v>2.5010526315789474</v>
      </c>
      <c r="O51" s="9">
        <f t="shared" si="32"/>
        <v>0.3</v>
      </c>
      <c r="P51" s="9">
        <f t="shared" si="16"/>
        <v>39.695789473684215</v>
      </c>
      <c r="Q51" s="9">
        <f t="shared" si="33"/>
        <v>12.411578947368422</v>
      </c>
      <c r="R51" s="9">
        <f t="shared" si="33"/>
        <v>1.25</v>
      </c>
      <c r="S51" s="9">
        <v>0</v>
      </c>
      <c r="T51" s="9">
        <f t="shared" si="18"/>
        <v>5.2284210526315782</v>
      </c>
      <c r="U51" s="9">
        <f t="shared" si="24"/>
        <v>18.89</v>
      </c>
      <c r="W51" s="23">
        <v>12.44</v>
      </c>
      <c r="X51" s="23">
        <v>1.22</v>
      </c>
      <c r="Y51" s="23">
        <v>5.23</v>
      </c>
      <c r="Z51" s="23">
        <v>195.57</v>
      </c>
    </row>
    <row r="52" spans="2:26" x14ac:dyDescent="0.25">
      <c r="B52">
        <v>34</v>
      </c>
      <c r="C52" s="20">
        <v>44491</v>
      </c>
      <c r="D52" s="20">
        <f t="shared" si="4"/>
        <v>44500</v>
      </c>
      <c r="E52" s="9">
        <f t="shared" si="25"/>
        <v>2.4689473684210528</v>
      </c>
      <c r="F52" s="14">
        <f t="shared" si="26"/>
        <v>0.25</v>
      </c>
      <c r="G52" s="9">
        <f t="shared" si="7"/>
        <v>37.515263157894722</v>
      </c>
      <c r="H52" s="9">
        <f t="shared" si="27"/>
        <v>4.9994736842105265</v>
      </c>
      <c r="I52" s="9">
        <f t="shared" si="28"/>
        <v>0.44</v>
      </c>
      <c r="J52" s="9">
        <f t="shared" si="10"/>
        <v>73.032631578947331</v>
      </c>
      <c r="K52" s="9">
        <f t="shared" si="29"/>
        <v>2.492105263157895</v>
      </c>
      <c r="L52" s="9">
        <f t="shared" si="30"/>
        <v>0.21</v>
      </c>
      <c r="M52" s="9">
        <f t="shared" si="13"/>
        <v>36.289473684210527</v>
      </c>
      <c r="N52" s="9">
        <f t="shared" si="31"/>
        <v>2.5210526315789474</v>
      </c>
      <c r="O52" s="9">
        <f t="shared" si="32"/>
        <v>0.28000000000000003</v>
      </c>
      <c r="P52" s="9">
        <f t="shared" si="16"/>
        <v>37.174736842105268</v>
      </c>
      <c r="Q52" s="9">
        <f t="shared" si="33"/>
        <v>12.481578947368423</v>
      </c>
      <c r="R52" s="9">
        <f t="shared" si="33"/>
        <v>1.18</v>
      </c>
      <c r="S52" s="9">
        <v>0</v>
      </c>
      <c r="T52" s="9">
        <f t="shared" si="18"/>
        <v>5.2284210526315782</v>
      </c>
      <c r="U52" s="9">
        <f t="shared" si="24"/>
        <v>18.89</v>
      </c>
      <c r="W52" s="23">
        <v>12.51</v>
      </c>
      <c r="X52" s="23">
        <v>1.1499999999999999</v>
      </c>
      <c r="Y52" s="23">
        <v>5.23</v>
      </c>
      <c r="Z52" s="23">
        <v>183.06</v>
      </c>
    </row>
    <row r="53" spans="2:26" x14ac:dyDescent="0.25">
      <c r="B53">
        <v>35</v>
      </c>
      <c r="C53" s="20">
        <v>44522</v>
      </c>
      <c r="D53" s="20">
        <f t="shared" si="4"/>
        <v>44530</v>
      </c>
      <c r="E53" s="9">
        <f t="shared" si="25"/>
        <v>2.4889473684210528</v>
      </c>
      <c r="F53" s="14">
        <f t="shared" si="26"/>
        <v>0.23</v>
      </c>
      <c r="G53" s="9">
        <f t="shared" si="7"/>
        <v>35.026315789473671</v>
      </c>
      <c r="H53" s="9">
        <f t="shared" si="27"/>
        <v>5.0294736842105268</v>
      </c>
      <c r="I53" s="9">
        <f t="shared" si="28"/>
        <v>0.41</v>
      </c>
      <c r="J53" s="9">
        <f t="shared" si="10"/>
        <v>68.003157894736802</v>
      </c>
      <c r="K53" s="9">
        <f t="shared" si="29"/>
        <v>2.5121052631578951</v>
      </c>
      <c r="L53" s="9">
        <f t="shared" si="30"/>
        <v>0.19</v>
      </c>
      <c r="M53" s="9">
        <f t="shared" si="13"/>
        <v>33.777368421052635</v>
      </c>
      <c r="N53" s="9">
        <f t="shared" si="31"/>
        <v>2.541052631578947</v>
      </c>
      <c r="O53" s="9">
        <f t="shared" si="32"/>
        <v>0.26</v>
      </c>
      <c r="P53" s="9">
        <f t="shared" si="16"/>
        <v>34.633684210526319</v>
      </c>
      <c r="Q53" s="9">
        <f t="shared" si="33"/>
        <v>12.571578947368423</v>
      </c>
      <c r="R53" s="9">
        <f t="shared" si="33"/>
        <v>1.0900000000000001</v>
      </c>
      <c r="S53" s="9">
        <v>0</v>
      </c>
      <c r="T53" s="9">
        <f t="shared" si="18"/>
        <v>5.2284210526315782</v>
      </c>
      <c r="U53" s="9">
        <f t="shared" si="24"/>
        <v>18.89</v>
      </c>
      <c r="W53" s="23">
        <v>12.59</v>
      </c>
      <c r="X53" s="23">
        <v>1.07</v>
      </c>
      <c r="Y53" s="23">
        <v>5.23</v>
      </c>
      <c r="Z53" s="23">
        <v>170.47</v>
      </c>
    </row>
    <row r="54" spans="2:26" x14ac:dyDescent="0.25">
      <c r="B54">
        <v>36</v>
      </c>
      <c r="C54" s="20">
        <v>44552</v>
      </c>
      <c r="D54" s="20">
        <f t="shared" si="4"/>
        <v>44561</v>
      </c>
      <c r="E54" s="9">
        <f t="shared" si="25"/>
        <v>2.4989473684210526</v>
      </c>
      <c r="F54" s="14">
        <f t="shared" si="26"/>
        <v>0.22</v>
      </c>
      <c r="G54" s="9">
        <f t="shared" si="7"/>
        <v>32.527368421052621</v>
      </c>
      <c r="H54" s="9">
        <f t="shared" si="27"/>
        <v>5.059473684210527</v>
      </c>
      <c r="I54" s="9">
        <f t="shared" si="28"/>
        <v>0.38</v>
      </c>
      <c r="J54" s="9">
        <f t="shared" si="10"/>
        <v>62.943684210526271</v>
      </c>
      <c r="K54" s="9">
        <f t="shared" si="29"/>
        <v>2.5221052631578948</v>
      </c>
      <c r="L54" s="9">
        <f t="shared" si="30"/>
        <v>0.18</v>
      </c>
      <c r="M54" s="9">
        <f t="shared" si="13"/>
        <v>31.255263157894742</v>
      </c>
      <c r="N54" s="9">
        <f t="shared" si="31"/>
        <v>2.5610526315789475</v>
      </c>
      <c r="O54" s="9">
        <f t="shared" si="32"/>
        <v>0.24</v>
      </c>
      <c r="P54" s="9">
        <f t="shared" si="16"/>
        <v>32.072631578947373</v>
      </c>
      <c r="Q54" s="9">
        <f t="shared" si="33"/>
        <v>12.641578947368423</v>
      </c>
      <c r="R54" s="9">
        <f t="shared" si="33"/>
        <v>1.02</v>
      </c>
      <c r="S54" s="9">
        <v>0</v>
      </c>
      <c r="T54" s="9">
        <f t="shared" si="18"/>
        <v>5.2284210526315782</v>
      </c>
      <c r="U54" s="9">
        <f t="shared" si="24"/>
        <v>18.89</v>
      </c>
      <c r="W54" s="23">
        <v>12.67</v>
      </c>
      <c r="X54" s="23">
        <v>0.99</v>
      </c>
      <c r="Y54" s="23">
        <v>5.23</v>
      </c>
      <c r="Z54" s="23">
        <v>157.80000000000001</v>
      </c>
    </row>
    <row r="55" spans="2:26" x14ac:dyDescent="0.25">
      <c r="B55">
        <v>37</v>
      </c>
      <c r="C55" s="20">
        <v>44583</v>
      </c>
      <c r="D55" s="20">
        <f t="shared" si="4"/>
        <v>44592</v>
      </c>
      <c r="E55" s="9">
        <f t="shared" si="25"/>
        <v>2.5189473684210526</v>
      </c>
      <c r="F55" s="14">
        <f t="shared" si="26"/>
        <v>0.2</v>
      </c>
      <c r="G55" s="9">
        <f t="shared" si="7"/>
        <v>30.008421052631569</v>
      </c>
      <c r="H55" s="9">
        <f t="shared" si="27"/>
        <v>5.0794736842105266</v>
      </c>
      <c r="I55" s="9">
        <f t="shared" si="28"/>
        <v>0.36</v>
      </c>
      <c r="J55" s="9">
        <f t="shared" si="10"/>
        <v>57.864210526315745</v>
      </c>
      <c r="K55" s="9">
        <f t="shared" si="29"/>
        <v>2.5321052631578951</v>
      </c>
      <c r="L55" s="9">
        <f t="shared" si="30"/>
        <v>0.17</v>
      </c>
      <c r="M55" s="9">
        <f t="shared" si="13"/>
        <v>28.723157894736847</v>
      </c>
      <c r="N55" s="9">
        <f t="shared" si="31"/>
        <v>2.5710526315789473</v>
      </c>
      <c r="O55" s="9">
        <f t="shared" si="32"/>
        <v>0.23</v>
      </c>
      <c r="P55" s="9">
        <f t="shared" si="16"/>
        <v>29.501578947368426</v>
      </c>
      <c r="Q55" s="9">
        <f t="shared" si="33"/>
        <v>12.701578947368422</v>
      </c>
      <c r="R55" s="9">
        <f t="shared" si="33"/>
        <v>0.96000000000000008</v>
      </c>
      <c r="S55" s="9">
        <v>0</v>
      </c>
      <c r="T55" s="9">
        <f t="shared" si="18"/>
        <v>5.2284210526315791</v>
      </c>
      <c r="U55" s="9">
        <f t="shared" si="24"/>
        <v>18.89</v>
      </c>
      <c r="W55" s="23">
        <v>12.72</v>
      </c>
      <c r="X55" s="23">
        <v>0.94</v>
      </c>
      <c r="Y55" s="23">
        <v>5.23</v>
      </c>
      <c r="Z55" s="23">
        <v>145.08000000000001</v>
      </c>
    </row>
    <row r="56" spans="2:26" x14ac:dyDescent="0.25">
      <c r="B56">
        <v>38</v>
      </c>
      <c r="C56" s="20">
        <v>44614</v>
      </c>
      <c r="D56" s="20">
        <f t="shared" si="4"/>
        <v>44620</v>
      </c>
      <c r="E56" s="9">
        <f t="shared" si="25"/>
        <v>2.5289473684210528</v>
      </c>
      <c r="F56" s="14">
        <f t="shared" si="26"/>
        <v>0.19</v>
      </c>
      <c r="G56" s="9">
        <f t="shared" si="7"/>
        <v>27.479473684210515</v>
      </c>
      <c r="H56" s="9">
        <f t="shared" si="27"/>
        <v>5.1094736842105268</v>
      </c>
      <c r="I56" s="9">
        <f t="shared" si="28"/>
        <v>0.33</v>
      </c>
      <c r="J56" s="9">
        <f t="shared" si="10"/>
        <v>52.754736842105217</v>
      </c>
      <c r="K56" s="9">
        <f t="shared" si="29"/>
        <v>2.5521052631578951</v>
      </c>
      <c r="L56" s="9">
        <f t="shared" si="30"/>
        <v>0.15</v>
      </c>
      <c r="M56" s="9">
        <f t="shared" si="13"/>
        <v>26.171052631578952</v>
      </c>
      <c r="N56" s="9">
        <f t="shared" si="31"/>
        <v>2.5910526315789473</v>
      </c>
      <c r="O56" s="9">
        <f t="shared" si="32"/>
        <v>0.21</v>
      </c>
      <c r="P56" s="9">
        <f t="shared" si="16"/>
        <v>26.910526315789479</v>
      </c>
      <c r="Q56" s="9">
        <f t="shared" si="33"/>
        <v>12.781578947368422</v>
      </c>
      <c r="R56" s="9">
        <f t="shared" si="33"/>
        <v>0.88</v>
      </c>
      <c r="S56" s="9">
        <v>0</v>
      </c>
      <c r="T56" s="9">
        <f t="shared" si="18"/>
        <v>5.2284210526315791</v>
      </c>
      <c r="U56" s="9">
        <f t="shared" si="24"/>
        <v>18.89</v>
      </c>
      <c r="W56" s="23">
        <v>12.81</v>
      </c>
      <c r="X56" s="23">
        <v>0.85</v>
      </c>
      <c r="Y56" s="23">
        <v>5.23</v>
      </c>
      <c r="Z56" s="23">
        <v>132.27000000000001</v>
      </c>
    </row>
    <row r="57" spans="2:26" x14ac:dyDescent="0.25">
      <c r="B57">
        <v>39</v>
      </c>
      <c r="C57" s="20">
        <v>44642</v>
      </c>
      <c r="D57" s="20">
        <f t="shared" si="4"/>
        <v>44651</v>
      </c>
      <c r="E57" s="9">
        <f t="shared" si="25"/>
        <v>2.5489473684210529</v>
      </c>
      <c r="F57" s="14">
        <f t="shared" si="26"/>
        <v>0.17</v>
      </c>
      <c r="G57" s="9">
        <f t="shared" si="7"/>
        <v>24.930526315789461</v>
      </c>
      <c r="H57" s="9">
        <f t="shared" si="27"/>
        <v>5.1394736842105271</v>
      </c>
      <c r="I57" s="9">
        <f t="shared" si="28"/>
        <v>0.3</v>
      </c>
      <c r="J57" s="9">
        <f t="shared" si="10"/>
        <v>47.615263157894688</v>
      </c>
      <c r="K57" s="9">
        <f t="shared" si="29"/>
        <v>2.5621052631578949</v>
      </c>
      <c r="L57" s="9">
        <f t="shared" si="30"/>
        <v>0.14000000000000001</v>
      </c>
      <c r="M57" s="9">
        <f t="shared" si="13"/>
        <v>23.608947368421056</v>
      </c>
      <c r="N57" s="9">
        <f t="shared" si="31"/>
        <v>2.6110526315789473</v>
      </c>
      <c r="O57" s="9">
        <f t="shared" si="32"/>
        <v>0.19</v>
      </c>
      <c r="P57" s="9">
        <f t="shared" si="16"/>
        <v>24.299473684210533</v>
      </c>
      <c r="Q57" s="9">
        <f t="shared" si="33"/>
        <v>12.861578947368422</v>
      </c>
      <c r="R57" s="9">
        <f t="shared" si="33"/>
        <v>0.8</v>
      </c>
      <c r="S57" s="9">
        <v>0</v>
      </c>
      <c r="T57" s="9">
        <f t="shared" si="18"/>
        <v>5.2284210526315791</v>
      </c>
      <c r="U57" s="9">
        <f t="shared" si="24"/>
        <v>18.89</v>
      </c>
      <c r="W57" s="23">
        <v>12.88</v>
      </c>
      <c r="X57" s="23">
        <v>0.78</v>
      </c>
      <c r="Y57" s="23">
        <v>5.23</v>
      </c>
      <c r="Z57" s="23">
        <v>119.39</v>
      </c>
    </row>
    <row r="58" spans="2:26" x14ac:dyDescent="0.25">
      <c r="B58">
        <v>40</v>
      </c>
      <c r="C58" s="20">
        <v>44673</v>
      </c>
      <c r="D58" s="20">
        <f t="shared" si="4"/>
        <v>44681</v>
      </c>
      <c r="E58" s="9">
        <f t="shared" si="25"/>
        <v>2.5589473684210526</v>
      </c>
      <c r="F58" s="14">
        <f t="shared" si="26"/>
        <v>0.16</v>
      </c>
      <c r="G58" s="9">
        <f t="shared" si="7"/>
        <v>22.371578947368409</v>
      </c>
      <c r="H58" s="9">
        <f t="shared" si="27"/>
        <v>5.1694736842105264</v>
      </c>
      <c r="I58" s="9">
        <f t="shared" si="28"/>
        <v>0.27</v>
      </c>
      <c r="J58" s="9">
        <f t="shared" si="10"/>
        <v>42.445789473684158</v>
      </c>
      <c r="K58" s="9">
        <f t="shared" si="29"/>
        <v>2.5721052631578951</v>
      </c>
      <c r="L58" s="9">
        <f t="shared" si="30"/>
        <v>0.13</v>
      </c>
      <c r="M58" s="9">
        <f t="shared" si="13"/>
        <v>21.036842105263162</v>
      </c>
      <c r="N58" s="9">
        <f t="shared" si="31"/>
        <v>2.6310526315789473</v>
      </c>
      <c r="O58" s="9">
        <f t="shared" si="32"/>
        <v>0.17</v>
      </c>
      <c r="P58" s="9">
        <f t="shared" si="16"/>
        <v>21.668421052631587</v>
      </c>
      <c r="Q58" s="9">
        <f t="shared" si="33"/>
        <v>12.931578947368422</v>
      </c>
      <c r="R58" s="9">
        <f t="shared" si="33"/>
        <v>0.73000000000000009</v>
      </c>
      <c r="S58" s="9">
        <v>0</v>
      </c>
      <c r="T58" s="9">
        <f t="shared" si="18"/>
        <v>5.2284210526315782</v>
      </c>
      <c r="U58" s="9">
        <f t="shared" si="24"/>
        <v>18.89</v>
      </c>
      <c r="W58" s="23">
        <v>12.96</v>
      </c>
      <c r="X58" s="23">
        <v>0.7</v>
      </c>
      <c r="Y58" s="23">
        <v>5.23</v>
      </c>
      <c r="Z58" s="23">
        <v>106.43</v>
      </c>
    </row>
    <row r="59" spans="2:26" x14ac:dyDescent="0.25">
      <c r="B59">
        <v>41</v>
      </c>
      <c r="C59" s="20">
        <v>44703</v>
      </c>
      <c r="D59" s="20">
        <f t="shared" si="4"/>
        <v>44712</v>
      </c>
      <c r="E59" s="9">
        <f t="shared" si="25"/>
        <v>2.5789473684210527</v>
      </c>
      <c r="F59" s="14">
        <f t="shared" si="26"/>
        <v>0.14000000000000001</v>
      </c>
      <c r="G59" s="9">
        <f t="shared" si="7"/>
        <v>19.792631578947358</v>
      </c>
      <c r="H59" s="9">
        <f t="shared" si="27"/>
        <v>5.1994736842105267</v>
      </c>
      <c r="I59" s="9">
        <f t="shared" si="28"/>
        <v>0.24</v>
      </c>
      <c r="J59" s="9">
        <f t="shared" si="10"/>
        <v>37.246315789473634</v>
      </c>
      <c r="K59" s="9">
        <f t="shared" si="29"/>
        <v>2.5921052631578951</v>
      </c>
      <c r="L59" s="9">
        <f t="shared" si="30"/>
        <v>0.11</v>
      </c>
      <c r="M59" s="9">
        <f t="shared" si="13"/>
        <v>18.444736842105268</v>
      </c>
      <c r="N59" s="9">
        <f t="shared" si="31"/>
        <v>2.6510526315789473</v>
      </c>
      <c r="O59" s="9">
        <f t="shared" si="32"/>
        <v>0.15</v>
      </c>
      <c r="P59" s="9">
        <f t="shared" si="16"/>
        <v>19.017368421052637</v>
      </c>
      <c r="Q59" s="9">
        <f t="shared" si="33"/>
        <v>13.021578947368422</v>
      </c>
      <c r="R59" s="9">
        <f t="shared" si="33"/>
        <v>0.64</v>
      </c>
      <c r="S59" s="9">
        <v>0</v>
      </c>
      <c r="T59" s="9">
        <f t="shared" si="18"/>
        <v>5.2284210526315791</v>
      </c>
      <c r="U59" s="9">
        <f t="shared" si="24"/>
        <v>18.89</v>
      </c>
      <c r="W59" s="23">
        <v>13.04</v>
      </c>
      <c r="X59" s="23">
        <v>0.62</v>
      </c>
      <c r="Y59" s="23">
        <v>5.23</v>
      </c>
      <c r="Z59" s="23">
        <v>93.39</v>
      </c>
    </row>
    <row r="60" spans="2:26" x14ac:dyDescent="0.25">
      <c r="B60">
        <v>42</v>
      </c>
      <c r="C60" s="20">
        <v>44734</v>
      </c>
      <c r="D60" s="20">
        <f t="shared" si="4"/>
        <v>44742</v>
      </c>
      <c r="E60" s="9">
        <f t="shared" si="25"/>
        <v>2.5989473684210527</v>
      </c>
      <c r="F60" s="14">
        <f t="shared" si="26"/>
        <v>0.12</v>
      </c>
      <c r="G60" s="9">
        <f t="shared" si="7"/>
        <v>17.193684210526307</v>
      </c>
      <c r="H60" s="9">
        <f t="shared" si="27"/>
        <v>5.2294736842105269</v>
      </c>
      <c r="I60" s="9">
        <f t="shared" si="28"/>
        <v>0.21</v>
      </c>
      <c r="J60" s="9">
        <f t="shared" si="10"/>
        <v>32.016842105263109</v>
      </c>
      <c r="K60" s="9">
        <f t="shared" si="29"/>
        <v>2.6021052631578949</v>
      </c>
      <c r="L60" s="9">
        <f t="shared" si="30"/>
        <v>0.1</v>
      </c>
      <c r="M60" s="9">
        <f t="shared" si="13"/>
        <v>15.842631578947373</v>
      </c>
      <c r="N60" s="9">
        <f t="shared" si="31"/>
        <v>2.6710526315789473</v>
      </c>
      <c r="O60" s="9">
        <f t="shared" si="32"/>
        <v>0.13</v>
      </c>
      <c r="P60" s="9">
        <f t="shared" si="16"/>
        <v>16.346315789473689</v>
      </c>
      <c r="Q60" s="9">
        <f t="shared" si="33"/>
        <v>13.101578947368422</v>
      </c>
      <c r="R60" s="9">
        <f t="shared" si="33"/>
        <v>0.55999999999999994</v>
      </c>
      <c r="S60" s="9">
        <v>0</v>
      </c>
      <c r="T60" s="9">
        <f t="shared" si="18"/>
        <v>5.2284210526315791</v>
      </c>
      <c r="U60" s="9">
        <f t="shared" si="24"/>
        <v>18.89</v>
      </c>
      <c r="W60" s="23">
        <v>13.11</v>
      </c>
      <c r="X60" s="23">
        <v>0.55000000000000004</v>
      </c>
      <c r="Y60" s="23">
        <v>5.23</v>
      </c>
      <c r="Z60" s="23">
        <v>80.28</v>
      </c>
    </row>
    <row r="61" spans="2:26" x14ac:dyDescent="0.25">
      <c r="B61">
        <v>43</v>
      </c>
      <c r="C61" s="20">
        <v>44764</v>
      </c>
      <c r="D61" s="20">
        <f t="shared" si="4"/>
        <v>44773</v>
      </c>
      <c r="E61" s="9">
        <f t="shared" si="25"/>
        <v>2.6089473684210529</v>
      </c>
      <c r="F61" s="14">
        <f t="shared" si="26"/>
        <v>0.11</v>
      </c>
      <c r="G61" s="9">
        <f t="shared" si="7"/>
        <v>14.584736842105254</v>
      </c>
      <c r="H61" s="9">
        <f t="shared" si="27"/>
        <v>5.2594736842105272</v>
      </c>
      <c r="I61" s="9">
        <f t="shared" si="28"/>
        <v>0.18</v>
      </c>
      <c r="J61" s="9">
        <f t="shared" si="10"/>
        <v>26.757368421052583</v>
      </c>
      <c r="K61" s="9">
        <f t="shared" si="29"/>
        <v>2.6221052631578949</v>
      </c>
      <c r="L61" s="9">
        <f t="shared" si="30"/>
        <v>0.08</v>
      </c>
      <c r="M61" s="9">
        <f t="shared" si="13"/>
        <v>13.220526315789478</v>
      </c>
      <c r="N61" s="9">
        <f t="shared" si="31"/>
        <v>2.6810526315789471</v>
      </c>
      <c r="O61" s="9">
        <f t="shared" si="32"/>
        <v>0.12</v>
      </c>
      <c r="P61" s="9">
        <f t="shared" si="16"/>
        <v>13.665263157894742</v>
      </c>
      <c r="Q61" s="9">
        <f t="shared" si="33"/>
        <v>13.171578947368422</v>
      </c>
      <c r="R61" s="9">
        <f t="shared" si="33"/>
        <v>0.49</v>
      </c>
      <c r="S61" s="9">
        <v>0</v>
      </c>
      <c r="T61" s="9">
        <f t="shared" si="18"/>
        <v>5.2284210526315782</v>
      </c>
      <c r="U61" s="9">
        <f t="shared" si="24"/>
        <v>18.89</v>
      </c>
      <c r="W61" s="23">
        <v>13.19</v>
      </c>
      <c r="X61" s="23">
        <v>0.47</v>
      </c>
      <c r="Y61" s="23">
        <v>5.23</v>
      </c>
      <c r="Z61" s="23">
        <v>67.09</v>
      </c>
    </row>
    <row r="62" spans="2:26" x14ac:dyDescent="0.25">
      <c r="B62">
        <v>44</v>
      </c>
      <c r="C62" s="20">
        <v>44795</v>
      </c>
      <c r="D62" s="20">
        <f t="shared" si="4"/>
        <v>44804</v>
      </c>
      <c r="E62" s="9">
        <f t="shared" si="25"/>
        <v>2.6289473684210529</v>
      </c>
      <c r="F62" s="14">
        <f t="shared" si="26"/>
        <v>0.09</v>
      </c>
      <c r="G62" s="9">
        <f t="shared" si="7"/>
        <v>11.955789473684202</v>
      </c>
      <c r="H62" s="9">
        <f t="shared" si="27"/>
        <v>5.2894736842105265</v>
      </c>
      <c r="I62" s="9">
        <f t="shared" si="28"/>
        <v>0.15</v>
      </c>
      <c r="J62" s="9">
        <f t="shared" si="10"/>
        <v>21.467894736842055</v>
      </c>
      <c r="K62" s="9">
        <f t="shared" si="29"/>
        <v>2.6321052631578952</v>
      </c>
      <c r="L62" s="9">
        <f t="shared" si="30"/>
        <v>7.0000000000000007E-2</v>
      </c>
      <c r="M62" s="9">
        <f t="shared" si="13"/>
        <v>10.588421052631583</v>
      </c>
      <c r="N62" s="9">
        <f t="shared" si="31"/>
        <v>2.7010526315789471</v>
      </c>
      <c r="O62" s="9">
        <f t="shared" si="32"/>
        <v>0.1</v>
      </c>
      <c r="P62" s="9">
        <f t="shared" si="16"/>
        <v>10.964210526315796</v>
      </c>
      <c r="Q62" s="9">
        <f t="shared" si="33"/>
        <v>13.251578947368422</v>
      </c>
      <c r="R62" s="9">
        <f t="shared" si="33"/>
        <v>0.41000000000000003</v>
      </c>
      <c r="S62" s="9">
        <v>0</v>
      </c>
      <c r="T62" s="9">
        <f t="shared" si="18"/>
        <v>5.2284210526315782</v>
      </c>
      <c r="U62" s="9">
        <f t="shared" si="24"/>
        <v>18.89</v>
      </c>
      <c r="W62" s="23">
        <v>13.26</v>
      </c>
      <c r="X62" s="23">
        <v>0.4</v>
      </c>
      <c r="Y62" s="23">
        <v>5.23</v>
      </c>
      <c r="Z62" s="23">
        <v>53.83</v>
      </c>
    </row>
    <row r="63" spans="2:26" x14ac:dyDescent="0.25">
      <c r="B63">
        <v>45</v>
      </c>
      <c r="C63" s="20">
        <v>44826</v>
      </c>
      <c r="D63" s="20">
        <f t="shared" si="4"/>
        <v>44834</v>
      </c>
      <c r="E63" s="9">
        <f t="shared" si="25"/>
        <v>2.6489473684210529</v>
      </c>
      <c r="F63" s="14">
        <f t="shared" si="26"/>
        <v>7.0000000000000007E-2</v>
      </c>
      <c r="G63" s="9">
        <f t="shared" si="7"/>
        <v>9.3068421052631489</v>
      </c>
      <c r="H63" s="9">
        <f t="shared" si="27"/>
        <v>5.3194736842105268</v>
      </c>
      <c r="I63" s="9">
        <f t="shared" si="28"/>
        <v>0.12</v>
      </c>
      <c r="J63" s="9">
        <f t="shared" si="10"/>
        <v>16.148421052631527</v>
      </c>
      <c r="K63" s="9">
        <f t="shared" si="29"/>
        <v>2.642105263157895</v>
      </c>
      <c r="L63" s="9">
        <f t="shared" si="30"/>
        <v>0.06</v>
      </c>
      <c r="M63" s="9">
        <f t="shared" si="13"/>
        <v>7.9463157894736884</v>
      </c>
      <c r="N63" s="9">
        <f t="shared" si="31"/>
        <v>2.7210526315789472</v>
      </c>
      <c r="O63" s="9">
        <f t="shared" si="32"/>
        <v>0.08</v>
      </c>
      <c r="P63" s="9">
        <f t="shared" si="16"/>
        <v>8.2431578947368482</v>
      </c>
      <c r="Q63" s="9">
        <f t="shared" si="33"/>
        <v>13.331578947368422</v>
      </c>
      <c r="R63" s="9">
        <f t="shared" si="33"/>
        <v>0.33</v>
      </c>
      <c r="S63" s="9">
        <v>0</v>
      </c>
      <c r="T63" s="9">
        <f t="shared" si="18"/>
        <v>5.2284210526315782</v>
      </c>
      <c r="U63" s="9">
        <f t="shared" si="24"/>
        <v>18.89</v>
      </c>
      <c r="W63" s="23">
        <v>13.34</v>
      </c>
      <c r="X63" s="23">
        <v>0.32</v>
      </c>
      <c r="Y63" s="23">
        <v>5.23</v>
      </c>
      <c r="Z63" s="23">
        <v>40.49</v>
      </c>
    </row>
    <row r="64" spans="2:26" x14ac:dyDescent="0.25">
      <c r="B64">
        <v>46</v>
      </c>
      <c r="C64" s="20">
        <v>44856</v>
      </c>
      <c r="D64" s="20">
        <f t="shared" si="4"/>
        <v>44865</v>
      </c>
      <c r="E64" s="9">
        <f t="shared" si="25"/>
        <v>2.6589473684210527</v>
      </c>
      <c r="F64" s="14">
        <f t="shared" si="26"/>
        <v>0.06</v>
      </c>
      <c r="G64" s="9">
        <f t="shared" si="7"/>
        <v>6.6478947368420958</v>
      </c>
      <c r="H64" s="9">
        <f t="shared" si="27"/>
        <v>5.349473684210527</v>
      </c>
      <c r="I64" s="9">
        <f t="shared" si="28"/>
        <v>0.09</v>
      </c>
      <c r="J64" s="9">
        <f t="shared" si="10"/>
        <v>10.798947368421</v>
      </c>
      <c r="K64" s="9">
        <f t="shared" si="29"/>
        <v>2.662105263157895</v>
      </c>
      <c r="L64" s="9">
        <f t="shared" si="30"/>
        <v>0.04</v>
      </c>
      <c r="M64" s="9">
        <f t="shared" si="13"/>
        <v>5.2842105263157935</v>
      </c>
      <c r="N64" s="9">
        <f t="shared" si="31"/>
        <v>2.7410526315789472</v>
      </c>
      <c r="O64" s="9">
        <f t="shared" si="32"/>
        <v>0.06</v>
      </c>
      <c r="P64" s="9">
        <f t="shared" si="16"/>
        <v>5.502105263157901</v>
      </c>
      <c r="Q64" s="9">
        <f t="shared" si="33"/>
        <v>13.411578947368421</v>
      </c>
      <c r="R64" s="9">
        <f t="shared" si="33"/>
        <v>0.25</v>
      </c>
      <c r="S64" s="9">
        <v>0</v>
      </c>
      <c r="T64" s="9">
        <f t="shared" si="18"/>
        <v>5.22842105263158</v>
      </c>
      <c r="U64" s="9">
        <f t="shared" si="24"/>
        <v>18.89</v>
      </c>
      <c r="W64" s="23">
        <v>13.42</v>
      </c>
      <c r="X64" s="23">
        <v>0.24</v>
      </c>
      <c r="Y64" s="23">
        <v>5.23</v>
      </c>
      <c r="Z64" s="23">
        <v>27.07</v>
      </c>
    </row>
    <row r="65" spans="2:26" x14ac:dyDescent="0.25">
      <c r="B65">
        <v>47</v>
      </c>
      <c r="C65" s="20">
        <v>44887</v>
      </c>
      <c r="D65" s="20">
        <f t="shared" si="4"/>
        <v>44895</v>
      </c>
      <c r="E65" s="9">
        <f t="shared" si="25"/>
        <v>2.6789473684210527</v>
      </c>
      <c r="F65" s="14">
        <f t="shared" si="26"/>
        <v>0.04</v>
      </c>
      <c r="G65" s="9">
        <f t="shared" si="7"/>
        <v>3.968947368421043</v>
      </c>
      <c r="H65" s="9">
        <f t="shared" si="27"/>
        <v>5.3794736842105273</v>
      </c>
      <c r="I65" s="9">
        <f t="shared" si="28"/>
        <v>0.06</v>
      </c>
      <c r="J65" s="9">
        <f t="shared" si="10"/>
        <v>5.4194736842104732</v>
      </c>
      <c r="K65" s="9">
        <f t="shared" si="29"/>
        <v>2.6721052631578952</v>
      </c>
      <c r="L65" s="9">
        <f t="shared" si="30"/>
        <v>0.03</v>
      </c>
      <c r="M65" s="9">
        <f t="shared" si="13"/>
        <v>2.6121052631578983</v>
      </c>
      <c r="N65" s="9">
        <f t="shared" si="31"/>
        <v>2.7610526315789472</v>
      </c>
      <c r="O65" s="9">
        <f t="shared" si="32"/>
        <v>0.04</v>
      </c>
      <c r="P65" s="9">
        <f t="shared" si="16"/>
        <v>2.7410526315789538</v>
      </c>
      <c r="Q65" s="9">
        <f t="shared" si="33"/>
        <v>13.491578947368422</v>
      </c>
      <c r="R65" s="9">
        <f t="shared" si="33"/>
        <v>0.17</v>
      </c>
      <c r="S65" s="9">
        <v>0</v>
      </c>
      <c r="T65" s="9">
        <f t="shared" si="18"/>
        <v>5.2284210526315782</v>
      </c>
      <c r="U65" s="9">
        <f t="shared" si="24"/>
        <v>18.89</v>
      </c>
      <c r="W65" s="23">
        <v>13.5</v>
      </c>
      <c r="X65" s="23">
        <v>0.16</v>
      </c>
      <c r="Y65" s="23">
        <v>5.23</v>
      </c>
      <c r="Z65" s="23">
        <v>13.57</v>
      </c>
    </row>
    <row r="66" spans="2:26" x14ac:dyDescent="0.25">
      <c r="B66">
        <v>48</v>
      </c>
      <c r="C66" s="20">
        <v>44917</v>
      </c>
      <c r="D66" s="20">
        <f t="shared" si="4"/>
        <v>44926</v>
      </c>
      <c r="E66" s="9">
        <f t="shared" si="25"/>
        <v>2.6989473684210528</v>
      </c>
      <c r="F66" s="14">
        <f t="shared" si="26"/>
        <v>0.02</v>
      </c>
      <c r="G66" s="9">
        <f t="shared" si="7"/>
        <v>1.2699999999999902</v>
      </c>
      <c r="H66" s="9">
        <f t="shared" si="27"/>
        <v>5.4094736842105267</v>
      </c>
      <c r="I66" s="9">
        <f t="shared" si="28"/>
        <v>0.03</v>
      </c>
      <c r="J66" s="9">
        <f t="shared" si="10"/>
        <v>9.9999999999464961E-3</v>
      </c>
      <c r="K66" s="9">
        <f t="shared" si="29"/>
        <v>2.6921052631578952</v>
      </c>
      <c r="L66" s="9">
        <f t="shared" si="30"/>
        <v>0.01</v>
      </c>
      <c r="M66" s="9">
        <f t="shared" si="13"/>
        <v>-7.9999999999996962E-2</v>
      </c>
      <c r="N66" s="9">
        <f t="shared" si="31"/>
        <v>2.7810526315789472</v>
      </c>
      <c r="O66" s="9">
        <f t="shared" si="32"/>
        <v>0.02</v>
      </c>
      <c r="P66" s="9">
        <f t="shared" si="16"/>
        <v>-3.9999999999993374E-2</v>
      </c>
      <c r="Q66" s="9">
        <f t="shared" si="33"/>
        <v>13.581578947368421</v>
      </c>
      <c r="R66" s="9">
        <f t="shared" si="33"/>
        <v>0.08</v>
      </c>
      <c r="S66" s="9">
        <v>0</v>
      </c>
      <c r="T66" s="9">
        <f t="shared" si="18"/>
        <v>5.22842105263158</v>
      </c>
      <c r="U66" s="9">
        <f t="shared" si="24"/>
        <v>18.89</v>
      </c>
      <c r="W66" s="23">
        <v>13.57</v>
      </c>
      <c r="X66" s="23">
        <v>0.15</v>
      </c>
      <c r="Y66" s="23">
        <v>5.17</v>
      </c>
      <c r="Z66" s="23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962AC-6555-4F61-BCF3-2C780C336EDA}">
  <dimension ref="A1:Z66"/>
  <sheetViews>
    <sheetView zoomScale="90" zoomScaleNormal="90" workbookViewId="0">
      <selection activeCell="W1" sqref="W1"/>
    </sheetView>
  </sheetViews>
  <sheetFormatPr defaultColWidth="8.85546875" defaultRowHeight="15" x14ac:dyDescent="0.25"/>
  <cols>
    <col min="3" max="3" width="11.42578125" customWidth="1"/>
    <col min="4" max="4" width="12.5703125" customWidth="1"/>
    <col min="5" max="5" width="12.28515625" customWidth="1"/>
    <col min="6" max="6" width="12.5703125" bestFit="1" customWidth="1"/>
    <col min="7" max="7" width="11.28515625" bestFit="1" customWidth="1"/>
    <col min="8" max="8" width="11.5703125" customWidth="1"/>
    <col min="9" max="9" width="13.42578125" bestFit="1" customWidth="1"/>
    <col min="10" max="10" width="13.7109375" customWidth="1"/>
    <col min="11" max="11" width="9.7109375" bestFit="1" customWidth="1"/>
    <col min="12" max="12" width="9.5703125" customWidth="1"/>
    <col min="13" max="13" width="12.42578125" customWidth="1"/>
    <col min="14" max="14" width="14.140625" customWidth="1"/>
    <col min="15" max="15" width="9" bestFit="1" customWidth="1"/>
    <col min="16" max="16" width="13.5703125" bestFit="1" customWidth="1"/>
    <col min="17" max="17" width="12.28515625" customWidth="1"/>
    <col min="18" max="18" width="10.28515625" bestFit="1" customWidth="1"/>
    <col min="19" max="19" width="10.7109375" bestFit="1" customWidth="1"/>
    <col min="20" max="20" width="9" bestFit="1" customWidth="1"/>
    <col min="23" max="23" width="13" customWidth="1"/>
    <col min="24" max="24" width="18.42578125" customWidth="1"/>
    <col min="26" max="26" width="12.7109375" bestFit="1" customWidth="1"/>
  </cols>
  <sheetData>
    <row r="1" spans="2:24" ht="48" customHeight="1" x14ac:dyDescent="0.7">
      <c r="C1" s="1" t="s">
        <v>0</v>
      </c>
      <c r="W1" s="2" t="s">
        <v>1</v>
      </c>
    </row>
    <row r="2" spans="2:24" x14ac:dyDescent="0.25">
      <c r="B2" t="s">
        <v>2</v>
      </c>
    </row>
    <row r="3" spans="2:24" ht="38.25" x14ac:dyDescent="0.25">
      <c r="D3" t="s">
        <v>3</v>
      </c>
      <c r="E3" s="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M3" t="s">
        <v>11</v>
      </c>
      <c r="N3" t="s">
        <v>12</v>
      </c>
      <c r="O3" t="s">
        <v>13</v>
      </c>
      <c r="P3" t="s">
        <v>14</v>
      </c>
      <c r="Q3" t="s">
        <v>15</v>
      </c>
      <c r="R3" t="s">
        <v>16</v>
      </c>
      <c r="T3" s="4" t="s">
        <v>17</v>
      </c>
      <c r="W3" s="5" t="s">
        <v>18</v>
      </c>
      <c r="X3" s="6" t="s">
        <v>19</v>
      </c>
    </row>
    <row r="4" spans="2:24" x14ac:dyDescent="0.25">
      <c r="C4" t="s">
        <v>20</v>
      </c>
      <c r="D4">
        <v>100</v>
      </c>
      <c r="E4" s="7">
        <v>0.08</v>
      </c>
      <c r="F4" s="8">
        <f>($E$4+1)^(1/12)-1</f>
        <v>6.4340301100034303E-3</v>
      </c>
      <c r="G4" s="9">
        <f>ROUND(PMT((1+$E$4)^(1/12)-1,H4,-$D$4),2)</f>
        <v>2.4300000000000002</v>
      </c>
      <c r="H4">
        <v>48</v>
      </c>
      <c r="I4" s="9">
        <f>F4*D4</f>
        <v>0.64340301100034303</v>
      </c>
      <c r="J4" s="10">
        <f>G4-I4</f>
        <v>1.7865969889996571</v>
      </c>
      <c r="K4" s="11">
        <f>P4</f>
        <v>6.5590693463960265E-2</v>
      </c>
      <c r="L4" s="9">
        <f>-Q4</f>
        <v>2.5544559459135519</v>
      </c>
      <c r="M4">
        <v>4</v>
      </c>
      <c r="N4" s="9">
        <f>((G4*H4)-(I4*M4))/(H4-M4)</f>
        <v>2.5924179080908782</v>
      </c>
      <c r="O4">
        <f>H4-M4</f>
        <v>44</v>
      </c>
      <c r="P4" s="12">
        <v>6.5590693463960265E-2</v>
      </c>
      <c r="Q4" s="9">
        <f>-PMT((1+P4)^(1/12)-1,O4,-D4)</f>
        <v>-2.5544559459135519</v>
      </c>
      <c r="R4" s="9">
        <f>G8-L4</f>
        <v>16.335544054086448</v>
      </c>
      <c r="S4" s="9">
        <f>G4*H4</f>
        <v>116.64000000000001</v>
      </c>
      <c r="T4" s="4" t="s">
        <v>21</v>
      </c>
      <c r="W4" s="13">
        <v>6</v>
      </c>
      <c r="X4" s="13">
        <v>0</v>
      </c>
    </row>
    <row r="5" spans="2:24" x14ac:dyDescent="0.25">
      <c r="C5" t="s">
        <v>22</v>
      </c>
      <c r="D5">
        <v>200</v>
      </c>
      <c r="E5" s="7">
        <v>0.08</v>
      </c>
      <c r="F5" s="8">
        <f>($E$5+1)^(1/12)-1</f>
        <v>6.4340301100034303E-3</v>
      </c>
      <c r="G5" s="9">
        <f>ROUND(PMT((1+$E$5)^(1/12)-1,H5,-$D$5),2)</f>
        <v>4.8600000000000003</v>
      </c>
      <c r="H5">
        <v>48</v>
      </c>
      <c r="I5" s="9">
        <f>F5*D5</f>
        <v>1.2868060220006861</v>
      </c>
      <c r="J5" s="10">
        <f>G5-I5</f>
        <v>3.5731939779993143</v>
      </c>
      <c r="K5" s="11">
        <f>P5</f>
        <v>0</v>
      </c>
      <c r="L5" s="8"/>
      <c r="M5" s="14"/>
      <c r="N5" s="9"/>
      <c r="O5">
        <v>44</v>
      </c>
      <c r="P5" s="15">
        <v>0</v>
      </c>
      <c r="Q5" s="9">
        <f>-PMT((1+P5)^(1/12)-1,O5,-D5)</f>
        <v>-4.5454545454545459</v>
      </c>
      <c r="R5" s="9"/>
      <c r="S5" s="9">
        <f>G5*H5</f>
        <v>233.28000000000003</v>
      </c>
      <c r="T5" s="4" t="s">
        <v>23</v>
      </c>
      <c r="W5" s="16">
        <v>8</v>
      </c>
      <c r="X5" s="16">
        <v>0</v>
      </c>
    </row>
    <row r="6" spans="2:24" x14ac:dyDescent="0.25">
      <c r="C6" t="s">
        <v>24</v>
      </c>
      <c r="D6">
        <v>100</v>
      </c>
      <c r="E6" s="7">
        <v>7.4999999999999997E-2</v>
      </c>
      <c r="F6" s="8">
        <f>($E$6+1)^(1/12)-1</f>
        <v>6.0449190242917172E-3</v>
      </c>
      <c r="G6" s="9">
        <f>ROUND(PMT((1+$E$6)^(1/12)-1,H6,-$D$6),2)</f>
        <v>2.41</v>
      </c>
      <c r="H6">
        <v>48</v>
      </c>
      <c r="I6" s="9">
        <f>F6*D6</f>
        <v>0.60449190242917172</v>
      </c>
      <c r="J6" s="10">
        <f>G6-I6</f>
        <v>1.8055080975708284</v>
      </c>
      <c r="K6" s="11">
        <f>P6</f>
        <v>0</v>
      </c>
      <c r="L6" s="8"/>
      <c r="M6" s="14"/>
      <c r="N6" s="9"/>
      <c r="O6">
        <v>44</v>
      </c>
      <c r="P6" s="15">
        <v>0</v>
      </c>
      <c r="Q6" s="9">
        <f>-PMT((1+P6)^(1/12)-1,O6,-D6)</f>
        <v>-2.2727272727272729</v>
      </c>
      <c r="S6" s="9">
        <f>G6*H6</f>
        <v>115.68</v>
      </c>
      <c r="T6" s="4" t="s">
        <v>25</v>
      </c>
      <c r="W6" s="13">
        <v>9</v>
      </c>
      <c r="X6" s="13">
        <v>1</v>
      </c>
    </row>
    <row r="7" spans="2:24" x14ac:dyDescent="0.25">
      <c r="C7" t="s">
        <v>26</v>
      </c>
      <c r="D7">
        <v>100</v>
      </c>
      <c r="E7" s="7">
        <v>0.1</v>
      </c>
      <c r="F7" s="8">
        <f>($E$7+1)^(1/12)-1</f>
        <v>7.9741404289037643E-3</v>
      </c>
      <c r="G7" s="9">
        <f>ROUND(PMT((1+$E$7)^(1/12)-1,H7,-$D$7),2)</f>
        <v>2.52</v>
      </c>
      <c r="H7">
        <v>48</v>
      </c>
      <c r="I7" s="9">
        <f>F7*D7</f>
        <v>0.79741404289037643</v>
      </c>
      <c r="J7" s="10">
        <f>G7-I7</f>
        <v>1.7225859571096236</v>
      </c>
      <c r="K7" s="11">
        <f>P7</f>
        <v>0</v>
      </c>
      <c r="L7" s="8"/>
      <c r="M7" s="14"/>
      <c r="N7" s="9"/>
      <c r="O7">
        <v>44</v>
      </c>
      <c r="P7" s="15">
        <v>0</v>
      </c>
      <c r="Q7" s="9">
        <f>-PMT((1+P7)^(1/12)-1,O7,-D7)</f>
        <v>-2.2727272727272729</v>
      </c>
      <c r="S7" s="9">
        <f>G7*H7</f>
        <v>120.96000000000001</v>
      </c>
      <c r="W7" s="13">
        <v>12</v>
      </c>
      <c r="X7" s="13">
        <v>1</v>
      </c>
    </row>
    <row r="8" spans="2:24" x14ac:dyDescent="0.25">
      <c r="C8" t="s">
        <v>27</v>
      </c>
      <c r="D8">
        <v>500</v>
      </c>
      <c r="E8" s="11">
        <v>0.38500000000000001</v>
      </c>
      <c r="G8" s="9">
        <f>ROUND(PMT((1+$E$8)^(1/12)-1,H8,-$D$8),2)</f>
        <v>18.89</v>
      </c>
      <c r="H8">
        <v>48</v>
      </c>
      <c r="I8" s="9">
        <f>SUM(I4:I7)</f>
        <v>3.3321149783205772</v>
      </c>
      <c r="J8" s="9">
        <f>SUM(J4:J7)</f>
        <v>8.8878850216794234</v>
      </c>
      <c r="M8" s="9">
        <f>SUM(M5:M7)</f>
        <v>0</v>
      </c>
      <c r="N8" s="9"/>
      <c r="O8">
        <v>44</v>
      </c>
      <c r="P8" s="9"/>
      <c r="Q8" s="9"/>
      <c r="R8" s="9">
        <f>SUM(R4:R7)</f>
        <v>16.335544054086448</v>
      </c>
      <c r="S8" s="9">
        <f>G8*H8</f>
        <v>906.72</v>
      </c>
      <c r="W8" s="13"/>
      <c r="X8" s="13"/>
    </row>
    <row r="9" spans="2:24" x14ac:dyDescent="0.25">
      <c r="W9" s="17">
        <v>13</v>
      </c>
      <c r="X9" s="17">
        <v>2</v>
      </c>
    </row>
    <row r="10" spans="2:24" x14ac:dyDescent="0.25">
      <c r="W10" s="13">
        <v>15</v>
      </c>
      <c r="X10" s="13">
        <v>2</v>
      </c>
    </row>
    <row r="11" spans="2:24" x14ac:dyDescent="0.25">
      <c r="W11" s="18">
        <v>16</v>
      </c>
      <c r="X11" s="18">
        <v>3</v>
      </c>
    </row>
    <row r="12" spans="2:24" x14ac:dyDescent="0.25">
      <c r="W12" s="13">
        <v>18</v>
      </c>
      <c r="X12" s="13">
        <v>3</v>
      </c>
    </row>
    <row r="13" spans="2:24" x14ac:dyDescent="0.25">
      <c r="W13" s="19" t="s">
        <v>28</v>
      </c>
      <c r="X13" s="13">
        <v>4</v>
      </c>
    </row>
    <row r="16" spans="2:24" x14ac:dyDescent="0.25">
      <c r="C16" s="2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6" x14ac:dyDescent="0.25">
      <c r="C17" s="20" t="s">
        <v>29</v>
      </c>
      <c r="D17" t="s">
        <v>30</v>
      </c>
      <c r="E17" t="s">
        <v>31</v>
      </c>
      <c r="F17" t="s">
        <v>32</v>
      </c>
      <c r="G17" t="s">
        <v>33</v>
      </c>
      <c r="H17" t="s">
        <v>34</v>
      </c>
      <c r="I17" t="s">
        <v>35</v>
      </c>
      <c r="J17" t="s">
        <v>36</v>
      </c>
      <c r="K17" t="s">
        <v>37</v>
      </c>
      <c r="L17" t="s">
        <v>38</v>
      </c>
      <c r="M17" t="s">
        <v>36</v>
      </c>
      <c r="N17" t="s">
        <v>39</v>
      </c>
      <c r="O17" t="s">
        <v>40</v>
      </c>
      <c r="P17" t="s">
        <v>41</v>
      </c>
      <c r="Q17" t="s">
        <v>42</v>
      </c>
      <c r="R17" t="s">
        <v>43</v>
      </c>
      <c r="S17" t="s">
        <v>44</v>
      </c>
      <c r="T17" t="s">
        <v>45</v>
      </c>
      <c r="U17" t="s">
        <v>46</v>
      </c>
      <c r="W17" s="21" t="s">
        <v>47</v>
      </c>
      <c r="X17" s="21" t="s">
        <v>48</v>
      </c>
      <c r="Y17" s="22" t="s">
        <v>49</v>
      </c>
      <c r="Z17" s="21" t="s">
        <v>50</v>
      </c>
    </row>
    <row r="18" spans="1:26" x14ac:dyDescent="0.25">
      <c r="C18" s="20">
        <v>44118</v>
      </c>
      <c r="D18" s="20">
        <f t="shared" ref="D18:D66" si="0">EOMONTH(C18,0)</f>
        <v>44135</v>
      </c>
      <c r="E18" s="9">
        <f>SUM(E19:E66)</f>
        <v>99.999999999999957</v>
      </c>
      <c r="F18" s="9">
        <f>SUM(F19:F66)</f>
        <v>16.54</v>
      </c>
      <c r="G18">
        <f>D4</f>
        <v>100</v>
      </c>
      <c r="H18" s="9">
        <f>SUM(H19:H66)</f>
        <v>200.00000000000006</v>
      </c>
      <c r="I18" s="9">
        <f>SUM(I19:I66)</f>
        <v>33.080000000000005</v>
      </c>
      <c r="J18">
        <f>D5</f>
        <v>200</v>
      </c>
      <c r="K18" s="9">
        <f>SUM(K19:K66)</f>
        <v>100.00000000000001</v>
      </c>
      <c r="L18" s="9">
        <f>SUM(L19:L66)</f>
        <v>15.480000000000002</v>
      </c>
      <c r="M18">
        <f>D6</f>
        <v>100</v>
      </c>
      <c r="N18" s="9">
        <f>SUM(N19:N66)</f>
        <v>100.00000000000003</v>
      </c>
      <c r="O18" s="9">
        <f>SUM(O19:O66)</f>
        <v>20.710000000000004</v>
      </c>
      <c r="P18">
        <f>D7</f>
        <v>100</v>
      </c>
      <c r="Q18" s="9">
        <f>SUM(Q19:Q66)</f>
        <v>500</v>
      </c>
      <c r="R18" s="9">
        <f>SUM(R19:R66)</f>
        <v>85.81</v>
      </c>
      <c r="S18" s="9">
        <f>SUM(S19:S66)</f>
        <v>0</v>
      </c>
      <c r="T18" s="9">
        <f>SUM(T19:T66)</f>
        <v>320.90999999999997</v>
      </c>
    </row>
    <row r="19" spans="1:26" x14ac:dyDescent="0.25">
      <c r="B19">
        <v>1</v>
      </c>
      <c r="C19" s="20">
        <v>43487</v>
      </c>
      <c r="D19" s="20">
        <f>EOMONTH(C19,0)</f>
        <v>43496</v>
      </c>
      <c r="E19" s="9">
        <f>$G$4-F19</f>
        <v>1.79</v>
      </c>
      <c r="F19" s="9">
        <f>ROUND((($E$4+1)^(1/12)-1)*G18,2)</f>
        <v>0.64</v>
      </c>
      <c r="G19" s="9">
        <f>G18-E19</f>
        <v>98.21</v>
      </c>
      <c r="H19" s="9">
        <f>$G$5-I19</f>
        <v>3.5700000000000003</v>
      </c>
      <c r="I19" s="9">
        <f>ROUND((($E$5+1)^(1/12)-1)*J18,2)</f>
        <v>1.29</v>
      </c>
      <c r="J19" s="9">
        <f>J18-H19</f>
        <v>196.43</v>
      </c>
      <c r="K19" s="9">
        <f>$G$6-L19</f>
        <v>1.81</v>
      </c>
      <c r="L19" s="9">
        <f>ROUND((($E$6+1)^(1/12)-1)*M18,2)</f>
        <v>0.6</v>
      </c>
      <c r="M19" s="9">
        <f>M18-K19</f>
        <v>98.19</v>
      </c>
      <c r="N19" s="9">
        <f>$G$7-O19</f>
        <v>1.72</v>
      </c>
      <c r="O19" s="9">
        <f>ROUND((($E$7+1)^(1/12)-1)*P18,2)</f>
        <v>0.8</v>
      </c>
      <c r="P19" s="9">
        <f>P18-N19</f>
        <v>98.28</v>
      </c>
      <c r="Q19" s="9">
        <f>E19+H19+K19+N19</f>
        <v>8.89</v>
      </c>
      <c r="R19" s="9">
        <f>F19+I19+L19+O19</f>
        <v>3.33</v>
      </c>
      <c r="S19" s="9">
        <v>0</v>
      </c>
      <c r="T19" s="9">
        <f>$G$8-Q19-R19-S19</f>
        <v>6.67</v>
      </c>
      <c r="U19" s="9">
        <f>Q19+R19+S19+T19</f>
        <v>18.89</v>
      </c>
      <c r="W19" s="23">
        <v>8.89</v>
      </c>
      <c r="X19" s="23">
        <v>3.33</v>
      </c>
      <c r="Y19" s="23">
        <v>6.67</v>
      </c>
      <c r="Z19" s="23">
        <v>491.11</v>
      </c>
    </row>
    <row r="20" spans="1:26" x14ac:dyDescent="0.25">
      <c r="B20">
        <v>2</v>
      </c>
      <c r="C20" s="20">
        <v>43518</v>
      </c>
      <c r="D20" s="20">
        <f t="shared" si="0"/>
        <v>43524</v>
      </c>
      <c r="E20" s="9">
        <f t="shared" ref="E20:E64" si="1">$G$4-F20</f>
        <v>1.8000000000000003</v>
      </c>
      <c r="F20" s="9">
        <f t="shared" ref="F20:F66" si="2">ROUND((($E$4+1)^(1/12)-1)*G19,2)</f>
        <v>0.63</v>
      </c>
      <c r="G20" s="9">
        <f t="shared" ref="G20:G66" si="3">G19-E20</f>
        <v>96.41</v>
      </c>
      <c r="H20" s="9">
        <f t="shared" ref="H20:H65" si="4">$G$5-I20</f>
        <v>3.6000000000000005</v>
      </c>
      <c r="I20" s="9">
        <f t="shared" ref="I20:I66" si="5">ROUND((($E$5+1)^(1/12)-1)*J19,2)</f>
        <v>1.26</v>
      </c>
      <c r="J20" s="9">
        <f t="shared" ref="J20:J66" si="6">J19-H20</f>
        <v>192.83</v>
      </c>
      <c r="K20" s="9">
        <f t="shared" ref="K20:K65" si="7">$G$6-L20</f>
        <v>1.8200000000000003</v>
      </c>
      <c r="L20" s="9">
        <f t="shared" ref="L20:L66" si="8">ROUND((($E$6+1)^(1/12)-1)*M19,2)</f>
        <v>0.59</v>
      </c>
      <c r="M20" s="9">
        <f t="shared" ref="M20:M66" si="9">M19-K20</f>
        <v>96.37</v>
      </c>
      <c r="N20" s="9">
        <f t="shared" ref="N20:N65" si="10">$G$7-O20</f>
        <v>1.74</v>
      </c>
      <c r="O20" s="9">
        <f t="shared" ref="O20:O66" si="11">ROUND((($E$7+1)^(1/12)-1)*P19,2)</f>
        <v>0.78</v>
      </c>
      <c r="P20" s="9">
        <f t="shared" ref="P20:P66" si="12">P19-N20</f>
        <v>96.54</v>
      </c>
      <c r="Q20" s="9">
        <f t="shared" ref="Q20:R42" si="13">E20+H20+K20+N20</f>
        <v>8.9600000000000009</v>
      </c>
      <c r="R20" s="9">
        <f>F20+I20+L20+O20</f>
        <v>3.26</v>
      </c>
      <c r="S20" s="9">
        <v>0</v>
      </c>
      <c r="T20" s="9">
        <f t="shared" ref="T20:T66" si="14">$G$8-Q20-R20-S20</f>
        <v>6.67</v>
      </c>
      <c r="U20" s="9">
        <f>Q20+R20+S20+T20</f>
        <v>18.89</v>
      </c>
      <c r="W20" s="23">
        <v>8.9600000000000009</v>
      </c>
      <c r="X20" s="23">
        <v>3.26</v>
      </c>
      <c r="Y20" s="23">
        <v>6.67</v>
      </c>
      <c r="Z20" s="23">
        <v>482.15</v>
      </c>
    </row>
    <row r="21" spans="1:26" x14ac:dyDescent="0.25">
      <c r="B21">
        <v>3</v>
      </c>
      <c r="C21" s="20">
        <v>43546</v>
      </c>
      <c r="D21" s="20">
        <f t="shared" si="0"/>
        <v>43555</v>
      </c>
      <c r="E21" s="9">
        <f t="shared" si="1"/>
        <v>1.81</v>
      </c>
      <c r="F21" s="9">
        <f t="shared" si="2"/>
        <v>0.62</v>
      </c>
      <c r="G21" s="9">
        <f t="shared" si="3"/>
        <v>94.6</v>
      </c>
      <c r="H21" s="9">
        <f t="shared" si="4"/>
        <v>3.62</v>
      </c>
      <c r="I21" s="9">
        <f t="shared" si="5"/>
        <v>1.24</v>
      </c>
      <c r="J21" s="9">
        <f t="shared" si="6"/>
        <v>189.21</v>
      </c>
      <c r="K21" s="9">
        <f t="shared" si="7"/>
        <v>1.83</v>
      </c>
      <c r="L21" s="9">
        <f t="shared" si="8"/>
        <v>0.57999999999999996</v>
      </c>
      <c r="M21" s="9">
        <f t="shared" si="9"/>
        <v>94.54</v>
      </c>
      <c r="N21" s="9">
        <f t="shared" si="10"/>
        <v>1.75</v>
      </c>
      <c r="O21" s="9">
        <f t="shared" si="11"/>
        <v>0.77</v>
      </c>
      <c r="P21" s="9">
        <f t="shared" si="12"/>
        <v>94.79</v>
      </c>
      <c r="Q21" s="9">
        <f t="shared" si="13"/>
        <v>9.01</v>
      </c>
      <c r="R21" s="9">
        <f t="shared" si="13"/>
        <v>3.21</v>
      </c>
      <c r="S21" s="9">
        <v>0</v>
      </c>
      <c r="T21" s="9">
        <f t="shared" si="14"/>
        <v>6.6700000000000008</v>
      </c>
      <c r="U21" s="9">
        <f t="shared" ref="U21:U24" si="15">Q21+R21+S21+T21</f>
        <v>18.89</v>
      </c>
      <c r="W21" s="23">
        <v>9.01</v>
      </c>
      <c r="X21" s="23">
        <v>3.21</v>
      </c>
      <c r="Y21" s="23">
        <v>6.67</v>
      </c>
      <c r="Z21" s="23">
        <v>473.14</v>
      </c>
    </row>
    <row r="22" spans="1:26" x14ac:dyDescent="0.25">
      <c r="B22">
        <v>4</v>
      </c>
      <c r="C22" s="20">
        <v>43577</v>
      </c>
      <c r="D22" s="20">
        <f t="shared" si="0"/>
        <v>43585</v>
      </c>
      <c r="E22" s="9">
        <f t="shared" si="1"/>
        <v>1.8200000000000003</v>
      </c>
      <c r="F22" s="9">
        <f t="shared" si="2"/>
        <v>0.61</v>
      </c>
      <c r="G22" s="9">
        <f t="shared" si="3"/>
        <v>92.78</v>
      </c>
      <c r="H22" s="9">
        <f t="shared" si="4"/>
        <v>3.6400000000000006</v>
      </c>
      <c r="I22" s="9">
        <f t="shared" si="5"/>
        <v>1.22</v>
      </c>
      <c r="J22" s="9">
        <f t="shared" si="6"/>
        <v>185.57</v>
      </c>
      <c r="K22" s="9">
        <f t="shared" si="7"/>
        <v>1.8400000000000003</v>
      </c>
      <c r="L22" s="9">
        <f t="shared" si="8"/>
        <v>0.56999999999999995</v>
      </c>
      <c r="M22" s="9">
        <f t="shared" si="9"/>
        <v>92.7</v>
      </c>
      <c r="N22" s="9">
        <f t="shared" si="10"/>
        <v>1.76</v>
      </c>
      <c r="O22" s="9">
        <f t="shared" si="11"/>
        <v>0.76</v>
      </c>
      <c r="P22" s="9">
        <f t="shared" si="12"/>
        <v>93.03</v>
      </c>
      <c r="Q22" s="9">
        <f t="shared" si="13"/>
        <v>9.06</v>
      </c>
      <c r="R22" s="9">
        <f t="shared" si="13"/>
        <v>3.16</v>
      </c>
      <c r="S22" s="9">
        <v>0</v>
      </c>
      <c r="T22" s="9">
        <f t="shared" si="14"/>
        <v>6.67</v>
      </c>
      <c r="U22" s="9">
        <f t="shared" si="15"/>
        <v>18.89</v>
      </c>
      <c r="W22" s="23">
        <v>9.06</v>
      </c>
      <c r="X22" s="23">
        <v>3.16</v>
      </c>
      <c r="Y22" s="23">
        <v>6.67</v>
      </c>
      <c r="Z22" s="23">
        <v>464.08</v>
      </c>
    </row>
    <row r="23" spans="1:26" x14ac:dyDescent="0.25">
      <c r="A23">
        <v>1</v>
      </c>
      <c r="B23">
        <v>5</v>
      </c>
      <c r="C23" s="20">
        <v>43607</v>
      </c>
      <c r="D23" s="20">
        <f t="shared" si="0"/>
        <v>43616</v>
      </c>
      <c r="E23" s="9">
        <f t="shared" si="1"/>
        <v>1.83</v>
      </c>
      <c r="F23" s="9">
        <f t="shared" si="2"/>
        <v>0.6</v>
      </c>
      <c r="G23" s="9">
        <f t="shared" si="3"/>
        <v>90.95</v>
      </c>
      <c r="H23" s="9">
        <f t="shared" si="4"/>
        <v>3.6700000000000004</v>
      </c>
      <c r="I23" s="9">
        <f t="shared" si="5"/>
        <v>1.19</v>
      </c>
      <c r="J23" s="9">
        <f t="shared" si="6"/>
        <v>181.9</v>
      </c>
      <c r="K23" s="9">
        <f t="shared" si="7"/>
        <v>1.85</v>
      </c>
      <c r="L23" s="9">
        <f t="shared" si="8"/>
        <v>0.56000000000000005</v>
      </c>
      <c r="M23" s="9">
        <f t="shared" si="9"/>
        <v>90.850000000000009</v>
      </c>
      <c r="N23" s="9">
        <f t="shared" si="10"/>
        <v>1.78</v>
      </c>
      <c r="O23" s="9">
        <f t="shared" si="11"/>
        <v>0.74</v>
      </c>
      <c r="P23" s="9">
        <f t="shared" si="12"/>
        <v>91.25</v>
      </c>
      <c r="Q23" s="9">
        <f t="shared" si="13"/>
        <v>9.129999999999999</v>
      </c>
      <c r="R23" s="9">
        <f t="shared" si="13"/>
        <v>3.09</v>
      </c>
      <c r="S23" s="9">
        <v>0</v>
      </c>
      <c r="T23" s="9">
        <f t="shared" si="14"/>
        <v>6.6700000000000017</v>
      </c>
      <c r="U23" s="9">
        <f t="shared" si="15"/>
        <v>18.89</v>
      </c>
    </row>
    <row r="24" spans="1:26" x14ac:dyDescent="0.25">
      <c r="A24">
        <v>2</v>
      </c>
      <c r="B24">
        <v>6</v>
      </c>
      <c r="C24" s="20">
        <v>43638</v>
      </c>
      <c r="D24" s="20">
        <f t="shared" si="0"/>
        <v>43646</v>
      </c>
      <c r="E24" s="9">
        <f t="shared" si="1"/>
        <v>1.8400000000000003</v>
      </c>
      <c r="F24" s="9">
        <f t="shared" si="2"/>
        <v>0.59</v>
      </c>
      <c r="G24" s="9">
        <f>G23-E24</f>
        <v>89.11</v>
      </c>
      <c r="H24" s="9">
        <f t="shared" si="4"/>
        <v>3.6900000000000004</v>
      </c>
      <c r="I24" s="9">
        <f t="shared" si="5"/>
        <v>1.17</v>
      </c>
      <c r="J24" s="9">
        <f t="shared" si="6"/>
        <v>178.21</v>
      </c>
      <c r="K24" s="9">
        <f t="shared" si="7"/>
        <v>1.86</v>
      </c>
      <c r="L24" s="9">
        <f t="shared" si="8"/>
        <v>0.55000000000000004</v>
      </c>
      <c r="M24" s="9">
        <f t="shared" si="9"/>
        <v>88.990000000000009</v>
      </c>
      <c r="N24" s="9">
        <f t="shared" si="10"/>
        <v>1.79</v>
      </c>
      <c r="O24" s="9">
        <f t="shared" si="11"/>
        <v>0.73</v>
      </c>
      <c r="P24" s="9">
        <f t="shared" si="12"/>
        <v>89.46</v>
      </c>
      <c r="Q24" s="9">
        <f t="shared" si="13"/>
        <v>9.1800000000000015</v>
      </c>
      <c r="R24" s="9">
        <f t="shared" si="13"/>
        <v>3.0399999999999996</v>
      </c>
      <c r="S24" s="9">
        <v>0</v>
      </c>
      <c r="T24" s="9">
        <f t="shared" si="14"/>
        <v>6.67</v>
      </c>
      <c r="U24" s="9">
        <f t="shared" si="15"/>
        <v>18.89</v>
      </c>
    </row>
    <row r="25" spans="1:26" x14ac:dyDescent="0.25">
      <c r="A25">
        <v>3</v>
      </c>
      <c r="B25">
        <v>7</v>
      </c>
      <c r="C25" s="20">
        <v>43668</v>
      </c>
      <c r="D25" s="20">
        <f t="shared" si="0"/>
        <v>43677</v>
      </c>
      <c r="E25" s="9">
        <f t="shared" si="1"/>
        <v>1.8600000000000003</v>
      </c>
      <c r="F25" s="9">
        <f t="shared" si="2"/>
        <v>0.56999999999999995</v>
      </c>
      <c r="G25" s="9">
        <f t="shared" si="3"/>
        <v>87.25</v>
      </c>
      <c r="H25" s="9">
        <f t="shared" si="4"/>
        <v>3.7100000000000004</v>
      </c>
      <c r="I25" s="9">
        <f t="shared" si="5"/>
        <v>1.1499999999999999</v>
      </c>
      <c r="J25" s="9">
        <f t="shared" si="6"/>
        <v>174.5</v>
      </c>
      <c r="K25" s="9">
        <f t="shared" si="7"/>
        <v>1.87</v>
      </c>
      <c r="L25" s="9">
        <f t="shared" si="8"/>
        <v>0.54</v>
      </c>
      <c r="M25" s="9">
        <f t="shared" si="9"/>
        <v>87.12</v>
      </c>
      <c r="N25" s="9">
        <f t="shared" si="10"/>
        <v>1.81</v>
      </c>
      <c r="O25" s="9">
        <f t="shared" si="11"/>
        <v>0.71</v>
      </c>
      <c r="P25" s="9">
        <f t="shared" si="12"/>
        <v>87.649999999999991</v>
      </c>
      <c r="Q25" s="9">
        <f t="shared" si="13"/>
        <v>9.25</v>
      </c>
      <c r="R25" s="9">
        <f>F25+I25+L25+O25</f>
        <v>2.9699999999999998</v>
      </c>
      <c r="S25" s="9">
        <v>0</v>
      </c>
      <c r="T25" s="9">
        <f t="shared" si="14"/>
        <v>6.6700000000000008</v>
      </c>
      <c r="U25" s="9">
        <f>Q25+R25+S25+T25</f>
        <v>18.89</v>
      </c>
    </row>
    <row r="26" spans="1:26" x14ac:dyDescent="0.25">
      <c r="A26">
        <v>4</v>
      </c>
      <c r="B26">
        <v>8</v>
      </c>
      <c r="C26" s="20">
        <v>43699</v>
      </c>
      <c r="D26" s="20">
        <f t="shared" si="0"/>
        <v>43708</v>
      </c>
      <c r="E26" s="9">
        <f t="shared" si="1"/>
        <v>1.87</v>
      </c>
      <c r="F26" s="9">
        <f t="shared" si="2"/>
        <v>0.56000000000000005</v>
      </c>
      <c r="G26" s="9">
        <f t="shared" si="3"/>
        <v>85.38</v>
      </c>
      <c r="H26" s="9">
        <f t="shared" si="4"/>
        <v>3.74</v>
      </c>
      <c r="I26" s="9">
        <f t="shared" si="5"/>
        <v>1.1200000000000001</v>
      </c>
      <c r="J26" s="9">
        <f t="shared" si="6"/>
        <v>170.76</v>
      </c>
      <c r="K26" s="9">
        <f t="shared" si="7"/>
        <v>1.8800000000000001</v>
      </c>
      <c r="L26" s="9">
        <f t="shared" si="8"/>
        <v>0.53</v>
      </c>
      <c r="M26" s="9">
        <f t="shared" si="9"/>
        <v>85.240000000000009</v>
      </c>
      <c r="N26" s="9">
        <f t="shared" si="10"/>
        <v>1.82</v>
      </c>
      <c r="O26" s="9">
        <f t="shared" si="11"/>
        <v>0.7</v>
      </c>
      <c r="P26" s="9">
        <f t="shared" si="12"/>
        <v>85.83</v>
      </c>
      <c r="Q26" s="9">
        <f t="shared" si="13"/>
        <v>9.31</v>
      </c>
      <c r="R26" s="9">
        <f t="shared" si="13"/>
        <v>2.91</v>
      </c>
      <c r="S26" s="9">
        <v>0</v>
      </c>
      <c r="T26" s="9">
        <f t="shared" si="14"/>
        <v>6.67</v>
      </c>
      <c r="U26" s="9">
        <f t="shared" ref="U26:U66" si="16">Q26+R26+S26+T26</f>
        <v>18.89</v>
      </c>
    </row>
    <row r="27" spans="1:26" x14ac:dyDescent="0.25">
      <c r="A27">
        <v>5</v>
      </c>
      <c r="B27">
        <v>9</v>
      </c>
      <c r="C27" s="20">
        <v>43730</v>
      </c>
      <c r="D27" s="20">
        <f t="shared" si="0"/>
        <v>43738</v>
      </c>
      <c r="E27" s="9">
        <f t="shared" si="1"/>
        <v>1.8800000000000001</v>
      </c>
      <c r="F27" s="9">
        <f t="shared" si="2"/>
        <v>0.55000000000000004</v>
      </c>
      <c r="G27" s="9">
        <f t="shared" si="3"/>
        <v>83.5</v>
      </c>
      <c r="H27" s="9">
        <f t="shared" si="4"/>
        <v>3.7600000000000002</v>
      </c>
      <c r="I27" s="9">
        <f t="shared" si="5"/>
        <v>1.1000000000000001</v>
      </c>
      <c r="J27" s="9">
        <f t="shared" si="6"/>
        <v>167</v>
      </c>
      <c r="K27" s="9">
        <f t="shared" si="7"/>
        <v>1.8900000000000001</v>
      </c>
      <c r="L27" s="9">
        <f t="shared" si="8"/>
        <v>0.52</v>
      </c>
      <c r="M27" s="9">
        <f t="shared" si="9"/>
        <v>83.350000000000009</v>
      </c>
      <c r="N27" s="9">
        <f t="shared" si="10"/>
        <v>1.8399999999999999</v>
      </c>
      <c r="O27" s="9">
        <f t="shared" si="11"/>
        <v>0.68</v>
      </c>
      <c r="P27" s="9">
        <f t="shared" si="12"/>
        <v>83.99</v>
      </c>
      <c r="Q27" s="9">
        <f t="shared" si="13"/>
        <v>9.370000000000001</v>
      </c>
      <c r="R27" s="9">
        <f t="shared" si="13"/>
        <v>2.85</v>
      </c>
      <c r="S27" s="9">
        <v>0</v>
      </c>
      <c r="T27" s="9">
        <f t="shared" si="14"/>
        <v>6.67</v>
      </c>
      <c r="U27" s="9">
        <f t="shared" si="16"/>
        <v>18.89</v>
      </c>
    </row>
    <row r="28" spans="1:26" x14ac:dyDescent="0.25">
      <c r="A28">
        <v>6</v>
      </c>
      <c r="B28">
        <v>10</v>
      </c>
      <c r="C28" s="20">
        <v>43760</v>
      </c>
      <c r="D28" s="20">
        <f t="shared" si="0"/>
        <v>43769</v>
      </c>
      <c r="E28" s="9">
        <f t="shared" si="1"/>
        <v>1.8900000000000001</v>
      </c>
      <c r="F28" s="9">
        <f t="shared" si="2"/>
        <v>0.54</v>
      </c>
      <c r="G28" s="9">
        <f t="shared" si="3"/>
        <v>81.61</v>
      </c>
      <c r="H28" s="9">
        <f t="shared" si="4"/>
        <v>3.79</v>
      </c>
      <c r="I28" s="9">
        <f t="shared" si="5"/>
        <v>1.07</v>
      </c>
      <c r="J28" s="9">
        <f t="shared" si="6"/>
        <v>163.21</v>
      </c>
      <c r="K28" s="9">
        <f t="shared" si="7"/>
        <v>1.9100000000000001</v>
      </c>
      <c r="L28" s="9">
        <f t="shared" si="8"/>
        <v>0.5</v>
      </c>
      <c r="M28" s="9">
        <f t="shared" si="9"/>
        <v>81.440000000000012</v>
      </c>
      <c r="N28" s="9">
        <f t="shared" si="10"/>
        <v>1.85</v>
      </c>
      <c r="O28" s="9">
        <f t="shared" si="11"/>
        <v>0.67</v>
      </c>
      <c r="P28" s="9">
        <f t="shared" si="12"/>
        <v>82.14</v>
      </c>
      <c r="Q28" s="9">
        <f t="shared" si="13"/>
        <v>9.44</v>
      </c>
      <c r="R28" s="9">
        <f t="shared" si="13"/>
        <v>2.7800000000000002</v>
      </c>
      <c r="S28" s="9">
        <v>0</v>
      </c>
      <c r="T28" s="9">
        <f t="shared" si="14"/>
        <v>6.6700000000000008</v>
      </c>
      <c r="U28" s="9">
        <f t="shared" si="16"/>
        <v>18.89</v>
      </c>
    </row>
    <row r="29" spans="1:26" x14ac:dyDescent="0.25">
      <c r="B29">
        <v>11</v>
      </c>
      <c r="C29" s="20">
        <v>43791</v>
      </c>
      <c r="D29" s="20">
        <f t="shared" si="0"/>
        <v>43799</v>
      </c>
      <c r="E29" s="9">
        <f t="shared" si="1"/>
        <v>1.9000000000000001</v>
      </c>
      <c r="F29" s="9">
        <f t="shared" si="2"/>
        <v>0.53</v>
      </c>
      <c r="G29" s="9">
        <f t="shared" si="3"/>
        <v>79.709999999999994</v>
      </c>
      <c r="H29" s="9">
        <f t="shared" si="4"/>
        <v>3.8100000000000005</v>
      </c>
      <c r="I29" s="9">
        <f t="shared" si="5"/>
        <v>1.05</v>
      </c>
      <c r="J29" s="9">
        <f t="shared" si="6"/>
        <v>159.4</v>
      </c>
      <c r="K29" s="9">
        <f t="shared" si="7"/>
        <v>1.9200000000000002</v>
      </c>
      <c r="L29" s="9">
        <f t="shared" si="8"/>
        <v>0.49</v>
      </c>
      <c r="M29" s="9">
        <f t="shared" si="9"/>
        <v>79.52000000000001</v>
      </c>
      <c r="N29" s="9">
        <f t="shared" si="10"/>
        <v>1.87</v>
      </c>
      <c r="O29" s="9">
        <f t="shared" si="11"/>
        <v>0.65</v>
      </c>
      <c r="P29" s="9">
        <f t="shared" si="12"/>
        <v>80.27</v>
      </c>
      <c r="Q29" s="9">
        <f t="shared" si="13"/>
        <v>9.5</v>
      </c>
      <c r="R29" s="9">
        <f t="shared" si="13"/>
        <v>2.72</v>
      </c>
      <c r="S29" s="9">
        <v>0</v>
      </c>
      <c r="T29" s="9">
        <f t="shared" si="14"/>
        <v>6.67</v>
      </c>
      <c r="U29" s="9">
        <f t="shared" si="16"/>
        <v>18.89</v>
      </c>
    </row>
    <row r="30" spans="1:26" x14ac:dyDescent="0.25">
      <c r="B30">
        <v>12</v>
      </c>
      <c r="C30" s="20">
        <v>43821</v>
      </c>
      <c r="D30" s="20">
        <f t="shared" si="0"/>
        <v>43830</v>
      </c>
      <c r="E30" s="9">
        <f t="shared" si="1"/>
        <v>1.9200000000000002</v>
      </c>
      <c r="F30" s="9">
        <f t="shared" si="2"/>
        <v>0.51</v>
      </c>
      <c r="G30" s="9">
        <f t="shared" si="3"/>
        <v>77.789999999999992</v>
      </c>
      <c r="H30" s="9">
        <f t="shared" si="4"/>
        <v>3.83</v>
      </c>
      <c r="I30" s="9">
        <f t="shared" si="5"/>
        <v>1.03</v>
      </c>
      <c r="J30" s="9">
        <f t="shared" si="6"/>
        <v>155.57</v>
      </c>
      <c r="K30" s="9">
        <f t="shared" si="7"/>
        <v>1.9300000000000002</v>
      </c>
      <c r="L30" s="9">
        <f t="shared" si="8"/>
        <v>0.48</v>
      </c>
      <c r="M30" s="9">
        <f t="shared" si="9"/>
        <v>77.59</v>
      </c>
      <c r="N30" s="9">
        <f t="shared" si="10"/>
        <v>1.88</v>
      </c>
      <c r="O30" s="9">
        <f t="shared" si="11"/>
        <v>0.64</v>
      </c>
      <c r="P30" s="9">
        <f t="shared" si="12"/>
        <v>78.39</v>
      </c>
      <c r="Q30" s="9">
        <f t="shared" si="13"/>
        <v>9.5599999999999987</v>
      </c>
      <c r="R30" s="9">
        <f t="shared" si="13"/>
        <v>2.66</v>
      </c>
      <c r="S30" s="9">
        <v>0</v>
      </c>
      <c r="T30" s="9">
        <f t="shared" si="14"/>
        <v>6.6700000000000017</v>
      </c>
      <c r="U30" s="9">
        <f t="shared" si="16"/>
        <v>18.89</v>
      </c>
    </row>
    <row r="31" spans="1:26" x14ac:dyDescent="0.25">
      <c r="B31">
        <v>13</v>
      </c>
      <c r="C31" s="20">
        <v>43852</v>
      </c>
      <c r="D31" s="20">
        <f t="shared" si="0"/>
        <v>43861</v>
      </c>
      <c r="E31" s="9">
        <f t="shared" si="1"/>
        <v>1.9300000000000002</v>
      </c>
      <c r="F31" s="9">
        <f t="shared" si="2"/>
        <v>0.5</v>
      </c>
      <c r="G31" s="9">
        <f t="shared" si="3"/>
        <v>75.859999999999985</v>
      </c>
      <c r="H31" s="9">
        <f t="shared" si="4"/>
        <v>3.8600000000000003</v>
      </c>
      <c r="I31" s="9">
        <f t="shared" si="5"/>
        <v>1</v>
      </c>
      <c r="J31" s="9">
        <f t="shared" si="6"/>
        <v>151.70999999999998</v>
      </c>
      <c r="K31" s="9">
        <f t="shared" si="7"/>
        <v>1.9400000000000002</v>
      </c>
      <c r="L31" s="9">
        <f t="shared" si="8"/>
        <v>0.47</v>
      </c>
      <c r="M31" s="9">
        <f t="shared" si="9"/>
        <v>75.650000000000006</v>
      </c>
      <c r="N31" s="9">
        <f t="shared" si="10"/>
        <v>1.8900000000000001</v>
      </c>
      <c r="O31" s="9">
        <f t="shared" si="11"/>
        <v>0.63</v>
      </c>
      <c r="P31" s="9">
        <f t="shared" si="12"/>
        <v>76.5</v>
      </c>
      <c r="Q31" s="9">
        <f t="shared" si="13"/>
        <v>9.620000000000001</v>
      </c>
      <c r="R31" s="9">
        <f t="shared" si="13"/>
        <v>2.6</v>
      </c>
      <c r="S31" s="9">
        <v>0</v>
      </c>
      <c r="T31" s="9">
        <f t="shared" si="14"/>
        <v>6.67</v>
      </c>
      <c r="U31" s="9">
        <f t="shared" si="16"/>
        <v>18.89</v>
      </c>
    </row>
    <row r="32" spans="1:26" x14ac:dyDescent="0.25">
      <c r="B32">
        <v>14</v>
      </c>
      <c r="C32" s="20">
        <v>43883</v>
      </c>
      <c r="D32" s="20">
        <f t="shared" si="0"/>
        <v>43890</v>
      </c>
      <c r="E32" s="9">
        <f t="shared" si="1"/>
        <v>1.9400000000000002</v>
      </c>
      <c r="F32" s="9">
        <f t="shared" si="2"/>
        <v>0.49</v>
      </c>
      <c r="G32" s="9">
        <f t="shared" si="3"/>
        <v>73.919999999999987</v>
      </c>
      <c r="H32" s="9">
        <f t="shared" si="4"/>
        <v>3.8800000000000003</v>
      </c>
      <c r="I32" s="9">
        <f t="shared" si="5"/>
        <v>0.98</v>
      </c>
      <c r="J32" s="9">
        <f t="shared" si="6"/>
        <v>147.82999999999998</v>
      </c>
      <c r="K32" s="9">
        <f t="shared" si="7"/>
        <v>1.9500000000000002</v>
      </c>
      <c r="L32" s="9">
        <f t="shared" si="8"/>
        <v>0.46</v>
      </c>
      <c r="M32" s="9">
        <f t="shared" si="9"/>
        <v>73.7</v>
      </c>
      <c r="N32" s="9">
        <f t="shared" si="10"/>
        <v>1.9100000000000001</v>
      </c>
      <c r="O32" s="9">
        <f t="shared" si="11"/>
        <v>0.61</v>
      </c>
      <c r="P32" s="9">
        <f t="shared" si="12"/>
        <v>74.59</v>
      </c>
      <c r="Q32" s="9">
        <f t="shared" si="13"/>
        <v>9.68</v>
      </c>
      <c r="R32" s="9">
        <f t="shared" si="13"/>
        <v>2.54</v>
      </c>
      <c r="S32" s="9">
        <v>0</v>
      </c>
      <c r="T32" s="9">
        <f t="shared" si="14"/>
        <v>6.6700000000000008</v>
      </c>
      <c r="U32" s="9">
        <f t="shared" si="16"/>
        <v>18.89</v>
      </c>
    </row>
    <row r="33" spans="2:21" x14ac:dyDescent="0.25">
      <c r="B33">
        <v>15</v>
      </c>
      <c r="C33" s="20">
        <v>43912</v>
      </c>
      <c r="D33" s="20">
        <f t="shared" si="0"/>
        <v>43921</v>
      </c>
      <c r="E33" s="9">
        <f t="shared" si="1"/>
        <v>1.9500000000000002</v>
      </c>
      <c r="F33" s="9">
        <f t="shared" si="2"/>
        <v>0.48</v>
      </c>
      <c r="G33" s="9">
        <f t="shared" si="3"/>
        <v>71.969999999999985</v>
      </c>
      <c r="H33" s="9">
        <f t="shared" si="4"/>
        <v>3.91</v>
      </c>
      <c r="I33" s="9">
        <f t="shared" si="5"/>
        <v>0.95</v>
      </c>
      <c r="J33" s="9">
        <f t="shared" si="6"/>
        <v>143.91999999999999</v>
      </c>
      <c r="K33" s="9">
        <f t="shared" si="7"/>
        <v>1.9600000000000002</v>
      </c>
      <c r="L33" s="9">
        <f t="shared" si="8"/>
        <v>0.45</v>
      </c>
      <c r="M33" s="9">
        <f t="shared" si="9"/>
        <v>71.740000000000009</v>
      </c>
      <c r="N33" s="9">
        <f t="shared" si="10"/>
        <v>1.9300000000000002</v>
      </c>
      <c r="O33" s="9">
        <f t="shared" si="11"/>
        <v>0.59</v>
      </c>
      <c r="P33" s="9">
        <f t="shared" si="12"/>
        <v>72.66</v>
      </c>
      <c r="Q33" s="9">
        <f t="shared" si="13"/>
        <v>9.75</v>
      </c>
      <c r="R33" s="9">
        <f t="shared" si="13"/>
        <v>2.4699999999999998</v>
      </c>
      <c r="S33" s="9">
        <v>0</v>
      </c>
      <c r="T33" s="9">
        <f t="shared" si="14"/>
        <v>6.6700000000000008</v>
      </c>
      <c r="U33" s="9">
        <f t="shared" si="16"/>
        <v>18.89</v>
      </c>
    </row>
    <row r="34" spans="2:21" x14ac:dyDescent="0.25">
      <c r="B34">
        <v>16</v>
      </c>
      <c r="C34" s="20">
        <v>43943</v>
      </c>
      <c r="D34" s="20">
        <f t="shared" si="0"/>
        <v>43951</v>
      </c>
      <c r="E34" s="9">
        <f t="shared" si="1"/>
        <v>1.9700000000000002</v>
      </c>
      <c r="F34" s="9">
        <f t="shared" si="2"/>
        <v>0.46</v>
      </c>
      <c r="G34" s="9">
        <f t="shared" si="3"/>
        <v>69.999999999999986</v>
      </c>
      <c r="H34" s="9">
        <f t="shared" si="4"/>
        <v>3.93</v>
      </c>
      <c r="I34" s="9">
        <f t="shared" si="5"/>
        <v>0.93</v>
      </c>
      <c r="J34" s="9">
        <f t="shared" si="6"/>
        <v>139.98999999999998</v>
      </c>
      <c r="K34" s="9">
        <f t="shared" si="7"/>
        <v>1.9800000000000002</v>
      </c>
      <c r="L34" s="9">
        <f t="shared" si="8"/>
        <v>0.43</v>
      </c>
      <c r="M34" s="9">
        <f t="shared" si="9"/>
        <v>69.760000000000005</v>
      </c>
      <c r="N34" s="9">
        <f t="shared" si="10"/>
        <v>1.94</v>
      </c>
      <c r="O34" s="9">
        <f t="shared" si="11"/>
        <v>0.57999999999999996</v>
      </c>
      <c r="P34" s="9">
        <f t="shared" si="12"/>
        <v>70.72</v>
      </c>
      <c r="Q34" s="9">
        <f t="shared" si="13"/>
        <v>9.82</v>
      </c>
      <c r="R34" s="9">
        <f t="shared" si="13"/>
        <v>2.4</v>
      </c>
      <c r="S34" s="9">
        <v>0</v>
      </c>
      <c r="T34" s="9">
        <f t="shared" si="14"/>
        <v>6.67</v>
      </c>
      <c r="U34" s="9">
        <f t="shared" si="16"/>
        <v>18.89</v>
      </c>
    </row>
    <row r="35" spans="2:21" x14ac:dyDescent="0.25">
      <c r="B35">
        <v>17</v>
      </c>
      <c r="C35" s="20">
        <v>43973</v>
      </c>
      <c r="D35" s="20">
        <f t="shared" si="0"/>
        <v>43982</v>
      </c>
      <c r="E35" s="9">
        <f t="shared" si="1"/>
        <v>1.9800000000000002</v>
      </c>
      <c r="F35" s="9">
        <f t="shared" si="2"/>
        <v>0.45</v>
      </c>
      <c r="G35" s="9">
        <f t="shared" si="3"/>
        <v>68.019999999999982</v>
      </c>
      <c r="H35" s="9">
        <f t="shared" si="4"/>
        <v>3.9600000000000004</v>
      </c>
      <c r="I35" s="9">
        <f t="shared" si="5"/>
        <v>0.9</v>
      </c>
      <c r="J35" s="9">
        <f t="shared" si="6"/>
        <v>136.02999999999997</v>
      </c>
      <c r="K35" s="9">
        <f t="shared" si="7"/>
        <v>1.9900000000000002</v>
      </c>
      <c r="L35" s="9">
        <f t="shared" si="8"/>
        <v>0.42</v>
      </c>
      <c r="M35" s="9">
        <f t="shared" si="9"/>
        <v>67.77000000000001</v>
      </c>
      <c r="N35" s="9">
        <f t="shared" si="10"/>
        <v>1.96</v>
      </c>
      <c r="O35" s="9">
        <f t="shared" si="11"/>
        <v>0.56000000000000005</v>
      </c>
      <c r="P35" s="9">
        <f t="shared" si="12"/>
        <v>68.760000000000005</v>
      </c>
      <c r="Q35" s="9">
        <f t="shared" si="13"/>
        <v>9.89</v>
      </c>
      <c r="R35" s="9">
        <f t="shared" si="13"/>
        <v>2.33</v>
      </c>
      <c r="S35" s="9">
        <v>0</v>
      </c>
      <c r="T35" s="9">
        <f t="shared" si="14"/>
        <v>6.67</v>
      </c>
      <c r="U35" s="9">
        <f t="shared" si="16"/>
        <v>18.89</v>
      </c>
    </row>
    <row r="36" spans="2:21" x14ac:dyDescent="0.25">
      <c r="B36">
        <v>18</v>
      </c>
      <c r="C36" s="20">
        <v>44004</v>
      </c>
      <c r="D36" s="20">
        <f t="shared" si="0"/>
        <v>44012</v>
      </c>
      <c r="E36" s="9">
        <f t="shared" si="1"/>
        <v>1.9900000000000002</v>
      </c>
      <c r="F36" s="9">
        <f t="shared" si="2"/>
        <v>0.44</v>
      </c>
      <c r="G36" s="9">
        <f t="shared" si="3"/>
        <v>66.029999999999987</v>
      </c>
      <c r="H36" s="9">
        <f t="shared" si="4"/>
        <v>3.9800000000000004</v>
      </c>
      <c r="I36" s="9">
        <f t="shared" si="5"/>
        <v>0.88</v>
      </c>
      <c r="J36" s="9">
        <f t="shared" si="6"/>
        <v>132.04999999999998</v>
      </c>
      <c r="K36" s="9">
        <f t="shared" si="7"/>
        <v>2</v>
      </c>
      <c r="L36" s="9">
        <f t="shared" si="8"/>
        <v>0.41</v>
      </c>
      <c r="M36" s="9">
        <f t="shared" si="9"/>
        <v>65.77000000000001</v>
      </c>
      <c r="N36" s="9">
        <f t="shared" si="10"/>
        <v>1.97</v>
      </c>
      <c r="O36" s="9">
        <f t="shared" si="11"/>
        <v>0.55000000000000004</v>
      </c>
      <c r="P36" s="9">
        <f t="shared" si="12"/>
        <v>66.790000000000006</v>
      </c>
      <c r="Q36" s="9">
        <f t="shared" si="13"/>
        <v>9.9400000000000013</v>
      </c>
      <c r="R36" s="9">
        <f t="shared" si="13"/>
        <v>2.2800000000000002</v>
      </c>
      <c r="S36" s="9">
        <v>0</v>
      </c>
      <c r="T36" s="9">
        <f t="shared" si="14"/>
        <v>6.669999999999999</v>
      </c>
      <c r="U36" s="9">
        <f t="shared" si="16"/>
        <v>18.89</v>
      </c>
    </row>
    <row r="37" spans="2:21" x14ac:dyDescent="0.25">
      <c r="B37">
        <v>19</v>
      </c>
      <c r="C37" s="20">
        <v>44034</v>
      </c>
      <c r="D37" s="20">
        <f t="shared" si="0"/>
        <v>44043</v>
      </c>
      <c r="E37" s="9">
        <f t="shared" si="1"/>
        <v>2.0100000000000002</v>
      </c>
      <c r="F37" s="9">
        <f t="shared" si="2"/>
        <v>0.42</v>
      </c>
      <c r="G37" s="9">
        <f t="shared" si="3"/>
        <v>64.019999999999982</v>
      </c>
      <c r="H37" s="9">
        <f t="shared" si="4"/>
        <v>4.0100000000000007</v>
      </c>
      <c r="I37" s="9">
        <f t="shared" si="5"/>
        <v>0.85</v>
      </c>
      <c r="J37" s="9">
        <f t="shared" si="6"/>
        <v>128.04</v>
      </c>
      <c r="K37" s="9">
        <f t="shared" si="7"/>
        <v>2.0100000000000002</v>
      </c>
      <c r="L37" s="9">
        <f t="shared" si="8"/>
        <v>0.4</v>
      </c>
      <c r="M37" s="9">
        <f t="shared" si="9"/>
        <v>63.760000000000012</v>
      </c>
      <c r="N37" s="9">
        <f t="shared" si="10"/>
        <v>1.99</v>
      </c>
      <c r="O37" s="9">
        <f t="shared" si="11"/>
        <v>0.53</v>
      </c>
      <c r="P37" s="9">
        <f t="shared" si="12"/>
        <v>64.800000000000011</v>
      </c>
      <c r="Q37" s="9">
        <f t="shared" si="13"/>
        <v>10.020000000000001</v>
      </c>
      <c r="R37" s="9">
        <f t="shared" si="13"/>
        <v>2.2000000000000002</v>
      </c>
      <c r="S37" s="9">
        <v>0</v>
      </c>
      <c r="T37" s="9">
        <f t="shared" si="14"/>
        <v>6.669999999999999</v>
      </c>
      <c r="U37" s="9">
        <f t="shared" si="16"/>
        <v>18.89</v>
      </c>
    </row>
    <row r="38" spans="2:21" x14ac:dyDescent="0.25">
      <c r="B38">
        <v>20</v>
      </c>
      <c r="C38" s="20">
        <v>44065</v>
      </c>
      <c r="D38" s="20">
        <f t="shared" si="0"/>
        <v>44074</v>
      </c>
      <c r="E38" s="9">
        <f t="shared" si="1"/>
        <v>2.02</v>
      </c>
      <c r="F38" s="9">
        <f t="shared" si="2"/>
        <v>0.41</v>
      </c>
      <c r="G38" s="9">
        <f t="shared" si="3"/>
        <v>61.999999999999979</v>
      </c>
      <c r="H38" s="9">
        <f t="shared" si="4"/>
        <v>4.04</v>
      </c>
      <c r="I38" s="9">
        <f t="shared" si="5"/>
        <v>0.82</v>
      </c>
      <c r="J38" s="9">
        <f t="shared" si="6"/>
        <v>123.99999999999999</v>
      </c>
      <c r="K38" s="9">
        <f t="shared" si="7"/>
        <v>2.02</v>
      </c>
      <c r="L38" s="9">
        <f t="shared" si="8"/>
        <v>0.39</v>
      </c>
      <c r="M38" s="9">
        <f t="shared" si="9"/>
        <v>61.740000000000009</v>
      </c>
      <c r="N38" s="9">
        <f t="shared" si="10"/>
        <v>2</v>
      </c>
      <c r="O38" s="9">
        <f t="shared" si="11"/>
        <v>0.52</v>
      </c>
      <c r="P38" s="9">
        <f t="shared" si="12"/>
        <v>62.800000000000011</v>
      </c>
      <c r="Q38" s="9">
        <f t="shared" si="13"/>
        <v>10.08</v>
      </c>
      <c r="R38" s="9">
        <f t="shared" si="13"/>
        <v>2.14</v>
      </c>
      <c r="S38" s="9">
        <v>0</v>
      </c>
      <c r="T38" s="9">
        <f t="shared" si="14"/>
        <v>6.67</v>
      </c>
      <c r="U38" s="9">
        <f t="shared" si="16"/>
        <v>18.89</v>
      </c>
    </row>
    <row r="39" spans="2:21" x14ac:dyDescent="0.25">
      <c r="B39">
        <v>21</v>
      </c>
      <c r="C39" s="20">
        <v>44096</v>
      </c>
      <c r="D39" s="20">
        <f t="shared" si="0"/>
        <v>44104</v>
      </c>
      <c r="E39" s="9">
        <f t="shared" si="1"/>
        <v>2.0300000000000002</v>
      </c>
      <c r="F39" s="9">
        <f t="shared" si="2"/>
        <v>0.4</v>
      </c>
      <c r="G39" s="9">
        <f t="shared" si="3"/>
        <v>59.969999999999978</v>
      </c>
      <c r="H39" s="9">
        <f t="shared" si="4"/>
        <v>4.0600000000000005</v>
      </c>
      <c r="I39" s="9">
        <f t="shared" si="5"/>
        <v>0.8</v>
      </c>
      <c r="J39" s="9">
        <f t="shared" si="6"/>
        <v>119.93999999999998</v>
      </c>
      <c r="K39" s="9">
        <f t="shared" si="7"/>
        <v>2.04</v>
      </c>
      <c r="L39" s="9">
        <f t="shared" si="8"/>
        <v>0.37</v>
      </c>
      <c r="M39" s="9">
        <f t="shared" si="9"/>
        <v>59.70000000000001</v>
      </c>
      <c r="N39" s="9">
        <f t="shared" si="10"/>
        <v>2.02</v>
      </c>
      <c r="O39" s="9">
        <f t="shared" si="11"/>
        <v>0.5</v>
      </c>
      <c r="P39" s="9">
        <f t="shared" si="12"/>
        <v>60.780000000000008</v>
      </c>
      <c r="Q39" s="9">
        <f t="shared" si="13"/>
        <v>10.15</v>
      </c>
      <c r="R39" s="9">
        <f t="shared" si="13"/>
        <v>2.0700000000000003</v>
      </c>
      <c r="S39" s="9">
        <v>0</v>
      </c>
      <c r="T39" s="9">
        <f t="shared" si="14"/>
        <v>6.67</v>
      </c>
      <c r="U39" s="9">
        <f t="shared" si="16"/>
        <v>18.89</v>
      </c>
    </row>
    <row r="40" spans="2:21" x14ac:dyDescent="0.25">
      <c r="B40">
        <v>22</v>
      </c>
      <c r="C40" s="20">
        <v>44126</v>
      </c>
      <c r="D40" s="20">
        <f t="shared" si="0"/>
        <v>44135</v>
      </c>
      <c r="E40" s="9">
        <f t="shared" si="1"/>
        <v>2.04</v>
      </c>
      <c r="F40" s="9">
        <f t="shared" si="2"/>
        <v>0.39</v>
      </c>
      <c r="G40" s="9">
        <f t="shared" si="3"/>
        <v>57.929999999999978</v>
      </c>
      <c r="H40" s="9">
        <f t="shared" si="4"/>
        <v>4.09</v>
      </c>
      <c r="I40" s="9">
        <f t="shared" si="5"/>
        <v>0.77</v>
      </c>
      <c r="J40" s="9">
        <f t="shared" si="6"/>
        <v>115.84999999999998</v>
      </c>
      <c r="K40" s="9">
        <f t="shared" si="7"/>
        <v>2.0500000000000003</v>
      </c>
      <c r="L40" s="9">
        <f t="shared" si="8"/>
        <v>0.36</v>
      </c>
      <c r="M40" s="9">
        <f t="shared" si="9"/>
        <v>57.650000000000013</v>
      </c>
      <c r="N40" s="9">
        <f t="shared" si="10"/>
        <v>2.04</v>
      </c>
      <c r="O40" s="9">
        <f t="shared" si="11"/>
        <v>0.48</v>
      </c>
      <c r="P40" s="9">
        <f t="shared" si="12"/>
        <v>58.740000000000009</v>
      </c>
      <c r="Q40" s="9">
        <f t="shared" si="13"/>
        <v>10.219999999999999</v>
      </c>
      <c r="R40" s="9">
        <f t="shared" si="13"/>
        <v>2</v>
      </c>
      <c r="S40" s="9">
        <v>0</v>
      </c>
      <c r="T40" s="9">
        <f t="shared" si="14"/>
        <v>6.6700000000000017</v>
      </c>
      <c r="U40" s="9">
        <f t="shared" si="16"/>
        <v>18.89</v>
      </c>
    </row>
    <row r="41" spans="2:21" x14ac:dyDescent="0.25">
      <c r="B41">
        <v>23</v>
      </c>
      <c r="C41" s="20">
        <v>44157</v>
      </c>
      <c r="D41" s="20">
        <f t="shared" si="0"/>
        <v>44165</v>
      </c>
      <c r="E41" s="9">
        <f t="shared" si="1"/>
        <v>2.06</v>
      </c>
      <c r="F41" s="9">
        <f t="shared" si="2"/>
        <v>0.37</v>
      </c>
      <c r="G41" s="9">
        <f t="shared" si="3"/>
        <v>55.869999999999976</v>
      </c>
      <c r="H41" s="9">
        <f t="shared" si="4"/>
        <v>4.1100000000000003</v>
      </c>
      <c r="I41" s="9">
        <f t="shared" si="5"/>
        <v>0.75</v>
      </c>
      <c r="J41" s="9">
        <f t="shared" si="6"/>
        <v>111.73999999999998</v>
      </c>
      <c r="K41" s="9">
        <f t="shared" si="7"/>
        <v>2.06</v>
      </c>
      <c r="L41" s="9">
        <f t="shared" si="8"/>
        <v>0.35</v>
      </c>
      <c r="M41" s="9">
        <f t="shared" si="9"/>
        <v>55.590000000000011</v>
      </c>
      <c r="N41" s="9">
        <f t="shared" si="10"/>
        <v>2.0499999999999998</v>
      </c>
      <c r="O41" s="9">
        <f t="shared" si="11"/>
        <v>0.47</v>
      </c>
      <c r="P41" s="9">
        <f t="shared" si="12"/>
        <v>56.690000000000012</v>
      </c>
      <c r="Q41" s="9">
        <f t="shared" si="13"/>
        <v>10.280000000000001</v>
      </c>
      <c r="R41" s="9">
        <f t="shared" si="13"/>
        <v>1.9400000000000002</v>
      </c>
      <c r="S41" s="9">
        <v>0</v>
      </c>
      <c r="T41" s="9">
        <f t="shared" si="14"/>
        <v>6.669999999999999</v>
      </c>
      <c r="U41" s="9">
        <f t="shared" si="16"/>
        <v>18.89</v>
      </c>
    </row>
    <row r="42" spans="2:21" x14ac:dyDescent="0.25">
      <c r="B42">
        <v>24</v>
      </c>
      <c r="C42" s="20">
        <v>44187</v>
      </c>
      <c r="D42" s="20">
        <f t="shared" si="0"/>
        <v>44196</v>
      </c>
      <c r="E42" s="9">
        <f t="shared" si="1"/>
        <v>2.0700000000000003</v>
      </c>
      <c r="F42" s="9">
        <f t="shared" si="2"/>
        <v>0.36</v>
      </c>
      <c r="G42" s="9">
        <f t="shared" si="3"/>
        <v>53.799999999999976</v>
      </c>
      <c r="H42" s="9">
        <f t="shared" si="4"/>
        <v>4.1400000000000006</v>
      </c>
      <c r="I42" s="9">
        <f t="shared" si="5"/>
        <v>0.72</v>
      </c>
      <c r="J42" s="9">
        <f t="shared" si="6"/>
        <v>107.59999999999998</v>
      </c>
      <c r="K42" s="9">
        <f t="shared" si="7"/>
        <v>2.0700000000000003</v>
      </c>
      <c r="L42" s="9">
        <f t="shared" si="8"/>
        <v>0.34</v>
      </c>
      <c r="M42" s="9">
        <f t="shared" si="9"/>
        <v>53.52000000000001</v>
      </c>
      <c r="N42" s="9">
        <f t="shared" si="10"/>
        <v>2.0699999999999998</v>
      </c>
      <c r="O42" s="9">
        <f t="shared" si="11"/>
        <v>0.45</v>
      </c>
      <c r="P42" s="9">
        <f t="shared" si="12"/>
        <v>54.620000000000012</v>
      </c>
      <c r="Q42" s="9">
        <f t="shared" si="13"/>
        <v>10.350000000000001</v>
      </c>
      <c r="R42" s="9">
        <f t="shared" si="13"/>
        <v>1.87</v>
      </c>
      <c r="S42" s="9">
        <v>0</v>
      </c>
      <c r="T42" s="9">
        <f t="shared" si="14"/>
        <v>6.669999999999999</v>
      </c>
      <c r="U42" s="9">
        <f t="shared" si="16"/>
        <v>18.89</v>
      </c>
    </row>
    <row r="43" spans="2:21" x14ac:dyDescent="0.25">
      <c r="B43">
        <v>25</v>
      </c>
      <c r="C43" s="20">
        <v>44218</v>
      </c>
      <c r="D43" s="20">
        <f t="shared" si="0"/>
        <v>44227</v>
      </c>
      <c r="E43" s="9">
        <f t="shared" si="1"/>
        <v>2.08</v>
      </c>
      <c r="F43" s="9">
        <f t="shared" si="2"/>
        <v>0.35</v>
      </c>
      <c r="G43" s="9">
        <f t="shared" si="3"/>
        <v>51.719999999999978</v>
      </c>
      <c r="H43" s="9">
        <f t="shared" si="4"/>
        <v>4.17</v>
      </c>
      <c r="I43" s="9">
        <f t="shared" si="5"/>
        <v>0.69</v>
      </c>
      <c r="J43" s="9">
        <f t="shared" si="6"/>
        <v>103.42999999999998</v>
      </c>
      <c r="K43" s="9">
        <f t="shared" si="7"/>
        <v>2.0900000000000003</v>
      </c>
      <c r="L43" s="9">
        <f t="shared" si="8"/>
        <v>0.32</v>
      </c>
      <c r="M43" s="9">
        <f t="shared" si="9"/>
        <v>51.430000000000007</v>
      </c>
      <c r="N43" s="9">
        <f t="shared" si="10"/>
        <v>2.08</v>
      </c>
      <c r="O43" s="9">
        <f t="shared" si="11"/>
        <v>0.44</v>
      </c>
      <c r="P43" s="9">
        <f t="shared" si="12"/>
        <v>52.540000000000013</v>
      </c>
      <c r="Q43" s="9">
        <f t="shared" ref="Q43:R66" si="17">E43+H43+K43+N43</f>
        <v>10.42</v>
      </c>
      <c r="R43" s="9">
        <f t="shared" si="17"/>
        <v>1.8</v>
      </c>
      <c r="S43" s="9">
        <v>0</v>
      </c>
      <c r="T43" s="9">
        <f t="shared" si="14"/>
        <v>6.6700000000000008</v>
      </c>
      <c r="U43" s="9">
        <f t="shared" si="16"/>
        <v>18.89</v>
      </c>
    </row>
    <row r="44" spans="2:21" x14ac:dyDescent="0.25">
      <c r="B44">
        <v>26</v>
      </c>
      <c r="C44" s="20">
        <v>44249</v>
      </c>
      <c r="D44" s="20">
        <f t="shared" si="0"/>
        <v>44255</v>
      </c>
      <c r="E44" s="9">
        <f t="shared" si="1"/>
        <v>2.1</v>
      </c>
      <c r="F44" s="9">
        <f t="shared" si="2"/>
        <v>0.33</v>
      </c>
      <c r="G44" s="9">
        <f t="shared" si="3"/>
        <v>49.619999999999976</v>
      </c>
      <c r="H44" s="9">
        <f t="shared" si="4"/>
        <v>4.1900000000000004</v>
      </c>
      <c r="I44" s="9">
        <f t="shared" si="5"/>
        <v>0.67</v>
      </c>
      <c r="J44" s="9">
        <f t="shared" si="6"/>
        <v>99.239999999999981</v>
      </c>
      <c r="K44" s="9">
        <f t="shared" si="7"/>
        <v>2.1</v>
      </c>
      <c r="L44" s="9">
        <f t="shared" si="8"/>
        <v>0.31</v>
      </c>
      <c r="M44" s="9">
        <f t="shared" si="9"/>
        <v>49.330000000000005</v>
      </c>
      <c r="N44" s="9">
        <f t="shared" si="10"/>
        <v>2.1</v>
      </c>
      <c r="O44" s="9">
        <f t="shared" si="11"/>
        <v>0.42</v>
      </c>
      <c r="P44" s="9">
        <f t="shared" si="12"/>
        <v>50.440000000000012</v>
      </c>
      <c r="Q44" s="9">
        <f t="shared" si="17"/>
        <v>10.49</v>
      </c>
      <c r="R44" s="9">
        <f t="shared" si="17"/>
        <v>1.73</v>
      </c>
      <c r="S44" s="9">
        <v>0</v>
      </c>
      <c r="T44" s="9">
        <f t="shared" si="14"/>
        <v>6.67</v>
      </c>
      <c r="U44" s="9">
        <f t="shared" si="16"/>
        <v>18.89</v>
      </c>
    </row>
    <row r="45" spans="2:21" x14ac:dyDescent="0.25">
      <c r="B45">
        <v>27</v>
      </c>
      <c r="C45" s="20">
        <v>44277</v>
      </c>
      <c r="D45" s="20">
        <f t="shared" si="0"/>
        <v>44286</v>
      </c>
      <c r="E45" s="9">
        <f t="shared" si="1"/>
        <v>2.1100000000000003</v>
      </c>
      <c r="F45" s="9">
        <f t="shared" si="2"/>
        <v>0.32</v>
      </c>
      <c r="G45" s="9">
        <f t="shared" si="3"/>
        <v>47.509999999999977</v>
      </c>
      <c r="H45" s="9">
        <f t="shared" si="4"/>
        <v>4.2200000000000006</v>
      </c>
      <c r="I45" s="9">
        <f t="shared" si="5"/>
        <v>0.64</v>
      </c>
      <c r="J45" s="9">
        <f t="shared" si="6"/>
        <v>95.019999999999982</v>
      </c>
      <c r="K45" s="9">
        <f t="shared" si="7"/>
        <v>2.1100000000000003</v>
      </c>
      <c r="L45" s="9">
        <f t="shared" si="8"/>
        <v>0.3</v>
      </c>
      <c r="M45" s="9">
        <f t="shared" si="9"/>
        <v>47.220000000000006</v>
      </c>
      <c r="N45" s="9">
        <f t="shared" si="10"/>
        <v>2.12</v>
      </c>
      <c r="O45" s="9">
        <f t="shared" si="11"/>
        <v>0.4</v>
      </c>
      <c r="P45" s="9">
        <f t="shared" si="12"/>
        <v>48.320000000000014</v>
      </c>
      <c r="Q45" s="9">
        <f t="shared" si="17"/>
        <v>10.560000000000002</v>
      </c>
      <c r="R45" s="9">
        <f t="shared" si="17"/>
        <v>1.6600000000000001</v>
      </c>
      <c r="S45" s="9">
        <v>0</v>
      </c>
      <c r="T45" s="9">
        <f t="shared" si="14"/>
        <v>6.6699999999999982</v>
      </c>
      <c r="U45" s="9">
        <f t="shared" si="16"/>
        <v>18.89</v>
      </c>
    </row>
    <row r="46" spans="2:21" x14ac:dyDescent="0.25">
      <c r="B46">
        <v>28</v>
      </c>
      <c r="C46" s="20">
        <v>44308</v>
      </c>
      <c r="D46" s="20">
        <f t="shared" si="0"/>
        <v>44316</v>
      </c>
      <c r="E46" s="9">
        <f t="shared" si="1"/>
        <v>2.12</v>
      </c>
      <c r="F46" s="9">
        <f t="shared" si="2"/>
        <v>0.31</v>
      </c>
      <c r="G46" s="9">
        <f t="shared" si="3"/>
        <v>45.389999999999979</v>
      </c>
      <c r="H46" s="9">
        <f t="shared" si="4"/>
        <v>4.25</v>
      </c>
      <c r="I46" s="9">
        <f t="shared" si="5"/>
        <v>0.61</v>
      </c>
      <c r="J46" s="9">
        <f t="shared" si="6"/>
        <v>90.769999999999982</v>
      </c>
      <c r="K46" s="9">
        <f t="shared" si="7"/>
        <v>2.12</v>
      </c>
      <c r="L46" s="9">
        <f t="shared" si="8"/>
        <v>0.28999999999999998</v>
      </c>
      <c r="M46" s="9">
        <f t="shared" si="9"/>
        <v>45.100000000000009</v>
      </c>
      <c r="N46" s="9">
        <f t="shared" si="10"/>
        <v>2.13</v>
      </c>
      <c r="O46" s="9">
        <f t="shared" si="11"/>
        <v>0.39</v>
      </c>
      <c r="P46" s="9">
        <f t="shared" si="12"/>
        <v>46.190000000000012</v>
      </c>
      <c r="Q46" s="9">
        <f t="shared" si="17"/>
        <v>10.620000000000001</v>
      </c>
      <c r="R46" s="9">
        <f t="shared" si="17"/>
        <v>1.6</v>
      </c>
      <c r="S46" s="9">
        <v>0</v>
      </c>
      <c r="T46" s="9">
        <f t="shared" si="14"/>
        <v>6.67</v>
      </c>
      <c r="U46" s="9">
        <f t="shared" si="16"/>
        <v>18.89</v>
      </c>
    </row>
    <row r="47" spans="2:21" x14ac:dyDescent="0.25">
      <c r="B47">
        <v>29</v>
      </c>
      <c r="C47" s="20">
        <v>44338</v>
      </c>
      <c r="D47" s="20">
        <f t="shared" si="0"/>
        <v>44347</v>
      </c>
      <c r="E47" s="9">
        <f t="shared" si="1"/>
        <v>2.14</v>
      </c>
      <c r="F47" s="9">
        <f t="shared" si="2"/>
        <v>0.28999999999999998</v>
      </c>
      <c r="G47" s="9">
        <f t="shared" si="3"/>
        <v>43.249999999999979</v>
      </c>
      <c r="H47" s="9">
        <f t="shared" si="4"/>
        <v>4.28</v>
      </c>
      <c r="I47" s="9">
        <f t="shared" si="5"/>
        <v>0.57999999999999996</v>
      </c>
      <c r="J47" s="9">
        <f t="shared" si="6"/>
        <v>86.489999999999981</v>
      </c>
      <c r="K47" s="9">
        <f t="shared" si="7"/>
        <v>2.14</v>
      </c>
      <c r="L47" s="9">
        <f t="shared" si="8"/>
        <v>0.27</v>
      </c>
      <c r="M47" s="9">
        <f t="shared" si="9"/>
        <v>42.960000000000008</v>
      </c>
      <c r="N47" s="9">
        <f t="shared" si="10"/>
        <v>2.15</v>
      </c>
      <c r="O47" s="9">
        <f t="shared" si="11"/>
        <v>0.37</v>
      </c>
      <c r="P47" s="9">
        <f t="shared" si="12"/>
        <v>44.040000000000013</v>
      </c>
      <c r="Q47" s="9">
        <f t="shared" si="17"/>
        <v>10.71</v>
      </c>
      <c r="R47" s="9">
        <f t="shared" si="17"/>
        <v>1.5099999999999998</v>
      </c>
      <c r="S47" s="9">
        <v>0</v>
      </c>
      <c r="T47" s="9">
        <f t="shared" si="14"/>
        <v>6.67</v>
      </c>
      <c r="U47" s="9">
        <f t="shared" si="16"/>
        <v>18.89</v>
      </c>
    </row>
    <row r="48" spans="2:21" x14ac:dyDescent="0.25">
      <c r="B48">
        <v>30</v>
      </c>
      <c r="C48" s="20">
        <v>44369</v>
      </c>
      <c r="D48" s="20">
        <f t="shared" si="0"/>
        <v>44377</v>
      </c>
      <c r="E48" s="9">
        <f t="shared" si="1"/>
        <v>2.1500000000000004</v>
      </c>
      <c r="F48" s="9">
        <f t="shared" si="2"/>
        <v>0.28000000000000003</v>
      </c>
      <c r="G48" s="9">
        <f t="shared" si="3"/>
        <v>41.09999999999998</v>
      </c>
      <c r="H48" s="9">
        <f t="shared" si="4"/>
        <v>4.3000000000000007</v>
      </c>
      <c r="I48" s="9">
        <f t="shared" si="5"/>
        <v>0.56000000000000005</v>
      </c>
      <c r="J48" s="9">
        <f t="shared" si="6"/>
        <v>82.189999999999984</v>
      </c>
      <c r="K48" s="9">
        <f t="shared" si="7"/>
        <v>2.1500000000000004</v>
      </c>
      <c r="L48" s="9">
        <f t="shared" si="8"/>
        <v>0.26</v>
      </c>
      <c r="M48" s="9">
        <f t="shared" si="9"/>
        <v>40.810000000000009</v>
      </c>
      <c r="N48" s="9">
        <f t="shared" si="10"/>
        <v>2.17</v>
      </c>
      <c r="O48" s="9">
        <f t="shared" si="11"/>
        <v>0.35</v>
      </c>
      <c r="P48" s="9">
        <f t="shared" si="12"/>
        <v>41.870000000000012</v>
      </c>
      <c r="Q48" s="9">
        <f t="shared" si="17"/>
        <v>10.770000000000001</v>
      </c>
      <c r="R48" s="9">
        <f t="shared" si="17"/>
        <v>1.4500000000000002</v>
      </c>
      <c r="S48" s="9">
        <v>0</v>
      </c>
      <c r="T48" s="9">
        <f t="shared" si="14"/>
        <v>6.669999999999999</v>
      </c>
      <c r="U48" s="9">
        <f t="shared" si="16"/>
        <v>18.89</v>
      </c>
    </row>
    <row r="49" spans="2:21" x14ac:dyDescent="0.25">
      <c r="B49">
        <v>31</v>
      </c>
      <c r="C49" s="20">
        <v>44399</v>
      </c>
      <c r="D49" s="20">
        <f t="shared" si="0"/>
        <v>44408</v>
      </c>
      <c r="E49" s="9">
        <f t="shared" si="1"/>
        <v>2.17</v>
      </c>
      <c r="F49" s="9">
        <f t="shared" si="2"/>
        <v>0.26</v>
      </c>
      <c r="G49" s="9">
        <f t="shared" si="3"/>
        <v>38.929999999999978</v>
      </c>
      <c r="H49" s="9">
        <f t="shared" si="4"/>
        <v>4.33</v>
      </c>
      <c r="I49" s="9">
        <f t="shared" si="5"/>
        <v>0.53</v>
      </c>
      <c r="J49" s="9">
        <f t="shared" si="6"/>
        <v>77.859999999999985</v>
      </c>
      <c r="K49" s="9">
        <f t="shared" si="7"/>
        <v>2.16</v>
      </c>
      <c r="L49" s="9">
        <f t="shared" si="8"/>
        <v>0.25</v>
      </c>
      <c r="M49" s="9">
        <f t="shared" si="9"/>
        <v>38.650000000000006</v>
      </c>
      <c r="N49" s="9">
        <f t="shared" si="10"/>
        <v>2.19</v>
      </c>
      <c r="O49" s="9">
        <f t="shared" si="11"/>
        <v>0.33</v>
      </c>
      <c r="P49" s="9">
        <f t="shared" si="12"/>
        <v>39.680000000000014</v>
      </c>
      <c r="Q49" s="9">
        <f t="shared" si="17"/>
        <v>10.85</v>
      </c>
      <c r="R49" s="9">
        <f t="shared" si="17"/>
        <v>1.37</v>
      </c>
      <c r="S49" s="9">
        <v>0</v>
      </c>
      <c r="T49" s="9">
        <f t="shared" si="14"/>
        <v>6.6700000000000008</v>
      </c>
      <c r="U49" s="9">
        <f t="shared" si="16"/>
        <v>18.89</v>
      </c>
    </row>
    <row r="50" spans="2:21" x14ac:dyDescent="0.25">
      <c r="B50">
        <v>32</v>
      </c>
      <c r="C50" s="20">
        <v>44430</v>
      </c>
      <c r="D50" s="20">
        <f t="shared" si="0"/>
        <v>44439</v>
      </c>
      <c r="E50" s="9">
        <f t="shared" si="1"/>
        <v>2.1800000000000002</v>
      </c>
      <c r="F50" s="9">
        <f t="shared" si="2"/>
        <v>0.25</v>
      </c>
      <c r="G50" s="9">
        <f t="shared" si="3"/>
        <v>36.749999999999979</v>
      </c>
      <c r="H50" s="9">
        <f t="shared" si="4"/>
        <v>4.3600000000000003</v>
      </c>
      <c r="I50" s="9">
        <f t="shared" si="5"/>
        <v>0.5</v>
      </c>
      <c r="J50" s="9">
        <f t="shared" si="6"/>
        <v>73.499999999999986</v>
      </c>
      <c r="K50" s="9">
        <f t="shared" si="7"/>
        <v>2.1800000000000002</v>
      </c>
      <c r="L50" s="9">
        <f t="shared" si="8"/>
        <v>0.23</v>
      </c>
      <c r="M50" s="9">
        <f t="shared" si="9"/>
        <v>36.470000000000006</v>
      </c>
      <c r="N50" s="9">
        <f t="shared" si="10"/>
        <v>2.2000000000000002</v>
      </c>
      <c r="O50" s="9">
        <f t="shared" si="11"/>
        <v>0.32</v>
      </c>
      <c r="P50" s="9">
        <f t="shared" si="12"/>
        <v>37.480000000000011</v>
      </c>
      <c r="Q50" s="9">
        <f t="shared" si="17"/>
        <v>10.920000000000002</v>
      </c>
      <c r="R50" s="9">
        <f t="shared" si="17"/>
        <v>1.3</v>
      </c>
      <c r="S50" s="9">
        <v>0</v>
      </c>
      <c r="T50" s="9">
        <f t="shared" si="14"/>
        <v>6.669999999999999</v>
      </c>
      <c r="U50" s="9">
        <f t="shared" si="16"/>
        <v>18.89</v>
      </c>
    </row>
    <row r="51" spans="2:21" x14ac:dyDescent="0.25">
      <c r="B51">
        <v>33</v>
      </c>
      <c r="C51" s="20">
        <v>44461</v>
      </c>
      <c r="D51" s="20">
        <f t="shared" si="0"/>
        <v>44469</v>
      </c>
      <c r="E51" s="9">
        <f t="shared" si="1"/>
        <v>2.1900000000000004</v>
      </c>
      <c r="F51" s="9">
        <f t="shared" si="2"/>
        <v>0.24</v>
      </c>
      <c r="G51" s="9">
        <f t="shared" si="3"/>
        <v>34.559999999999981</v>
      </c>
      <c r="H51" s="9">
        <f t="shared" si="4"/>
        <v>4.3900000000000006</v>
      </c>
      <c r="I51" s="9">
        <f t="shared" si="5"/>
        <v>0.47</v>
      </c>
      <c r="J51" s="9">
        <f t="shared" si="6"/>
        <v>69.109999999999985</v>
      </c>
      <c r="K51" s="9">
        <f t="shared" si="7"/>
        <v>2.19</v>
      </c>
      <c r="L51" s="9">
        <f t="shared" si="8"/>
        <v>0.22</v>
      </c>
      <c r="M51" s="9">
        <f t="shared" si="9"/>
        <v>34.280000000000008</v>
      </c>
      <c r="N51" s="9">
        <f t="shared" si="10"/>
        <v>2.2200000000000002</v>
      </c>
      <c r="O51" s="9">
        <f t="shared" si="11"/>
        <v>0.3</v>
      </c>
      <c r="P51" s="9">
        <f t="shared" si="12"/>
        <v>35.260000000000012</v>
      </c>
      <c r="Q51" s="9">
        <f t="shared" si="17"/>
        <v>10.990000000000002</v>
      </c>
      <c r="R51" s="9">
        <f t="shared" si="17"/>
        <v>1.23</v>
      </c>
      <c r="S51" s="9">
        <v>0</v>
      </c>
      <c r="T51" s="9">
        <f t="shared" si="14"/>
        <v>6.6699999999999982</v>
      </c>
      <c r="U51" s="9">
        <f t="shared" si="16"/>
        <v>18.89</v>
      </c>
    </row>
    <row r="52" spans="2:21" x14ac:dyDescent="0.25">
      <c r="B52">
        <v>34</v>
      </c>
      <c r="C52" s="20">
        <v>44491</v>
      </c>
      <c r="D52" s="20">
        <f t="shared" si="0"/>
        <v>44500</v>
      </c>
      <c r="E52" s="9">
        <f t="shared" si="1"/>
        <v>2.21</v>
      </c>
      <c r="F52" s="9">
        <f t="shared" si="2"/>
        <v>0.22</v>
      </c>
      <c r="G52" s="9">
        <f t="shared" si="3"/>
        <v>32.34999999999998</v>
      </c>
      <c r="H52" s="9">
        <f t="shared" si="4"/>
        <v>4.42</v>
      </c>
      <c r="I52" s="9">
        <f t="shared" si="5"/>
        <v>0.44</v>
      </c>
      <c r="J52" s="9">
        <f t="shared" si="6"/>
        <v>64.689999999999984</v>
      </c>
      <c r="K52" s="9">
        <f t="shared" si="7"/>
        <v>2.2000000000000002</v>
      </c>
      <c r="L52" s="9">
        <f t="shared" si="8"/>
        <v>0.21</v>
      </c>
      <c r="M52" s="9">
        <f t="shared" si="9"/>
        <v>32.080000000000005</v>
      </c>
      <c r="N52" s="9">
        <f t="shared" si="10"/>
        <v>2.2400000000000002</v>
      </c>
      <c r="O52" s="9">
        <f t="shared" si="11"/>
        <v>0.28000000000000003</v>
      </c>
      <c r="P52" s="9">
        <f t="shared" si="12"/>
        <v>33.02000000000001</v>
      </c>
      <c r="Q52" s="9">
        <f t="shared" si="17"/>
        <v>11.07</v>
      </c>
      <c r="R52" s="9">
        <f t="shared" si="17"/>
        <v>1.1499999999999999</v>
      </c>
      <c r="S52" s="9">
        <v>0</v>
      </c>
      <c r="T52" s="9">
        <f t="shared" si="14"/>
        <v>6.67</v>
      </c>
      <c r="U52" s="9">
        <f t="shared" si="16"/>
        <v>18.89</v>
      </c>
    </row>
    <row r="53" spans="2:21" x14ac:dyDescent="0.25">
      <c r="B53">
        <v>35</v>
      </c>
      <c r="C53" s="20">
        <v>44522</v>
      </c>
      <c r="D53" s="20">
        <f t="shared" si="0"/>
        <v>44530</v>
      </c>
      <c r="E53" s="9">
        <f t="shared" si="1"/>
        <v>2.2200000000000002</v>
      </c>
      <c r="F53" s="9">
        <f t="shared" si="2"/>
        <v>0.21</v>
      </c>
      <c r="G53" s="9">
        <f t="shared" si="3"/>
        <v>30.129999999999981</v>
      </c>
      <c r="H53" s="9">
        <f t="shared" si="4"/>
        <v>4.4400000000000004</v>
      </c>
      <c r="I53" s="9">
        <f t="shared" si="5"/>
        <v>0.42</v>
      </c>
      <c r="J53" s="9">
        <f t="shared" si="6"/>
        <v>60.249999999999986</v>
      </c>
      <c r="K53" s="9">
        <f t="shared" si="7"/>
        <v>2.2200000000000002</v>
      </c>
      <c r="L53" s="9">
        <f t="shared" si="8"/>
        <v>0.19</v>
      </c>
      <c r="M53" s="9">
        <f t="shared" si="9"/>
        <v>29.860000000000007</v>
      </c>
      <c r="N53" s="9">
        <f t="shared" si="10"/>
        <v>2.2599999999999998</v>
      </c>
      <c r="O53" s="9">
        <f t="shared" si="11"/>
        <v>0.26</v>
      </c>
      <c r="P53" s="9">
        <f t="shared" si="12"/>
        <v>30.760000000000012</v>
      </c>
      <c r="Q53" s="9">
        <f t="shared" si="17"/>
        <v>11.14</v>
      </c>
      <c r="R53" s="9">
        <f t="shared" si="17"/>
        <v>1.08</v>
      </c>
      <c r="S53" s="9">
        <v>0</v>
      </c>
      <c r="T53" s="9">
        <f t="shared" si="14"/>
        <v>6.67</v>
      </c>
      <c r="U53" s="9">
        <f t="shared" si="16"/>
        <v>18.89</v>
      </c>
    </row>
    <row r="54" spans="2:21" x14ac:dyDescent="0.25">
      <c r="B54">
        <v>36</v>
      </c>
      <c r="C54" s="20">
        <v>44552</v>
      </c>
      <c r="D54" s="20">
        <f t="shared" si="0"/>
        <v>44561</v>
      </c>
      <c r="E54" s="9">
        <f t="shared" si="1"/>
        <v>2.2400000000000002</v>
      </c>
      <c r="F54" s="9">
        <f t="shared" si="2"/>
        <v>0.19</v>
      </c>
      <c r="G54" s="9">
        <f t="shared" si="3"/>
        <v>27.889999999999979</v>
      </c>
      <c r="H54" s="9">
        <f t="shared" si="4"/>
        <v>4.4700000000000006</v>
      </c>
      <c r="I54" s="9">
        <f t="shared" si="5"/>
        <v>0.39</v>
      </c>
      <c r="J54" s="9">
        <f t="shared" si="6"/>
        <v>55.779999999999987</v>
      </c>
      <c r="K54" s="9">
        <f t="shared" si="7"/>
        <v>2.23</v>
      </c>
      <c r="L54" s="9">
        <f t="shared" si="8"/>
        <v>0.18</v>
      </c>
      <c r="M54" s="9">
        <f t="shared" si="9"/>
        <v>27.630000000000006</v>
      </c>
      <c r="N54" s="9">
        <f t="shared" si="10"/>
        <v>2.27</v>
      </c>
      <c r="O54" s="9">
        <f t="shared" si="11"/>
        <v>0.25</v>
      </c>
      <c r="P54" s="9">
        <f t="shared" si="12"/>
        <v>28.490000000000013</v>
      </c>
      <c r="Q54" s="9">
        <f t="shared" si="17"/>
        <v>11.21</v>
      </c>
      <c r="R54" s="9">
        <f t="shared" si="17"/>
        <v>1.01</v>
      </c>
      <c r="S54" s="9">
        <v>0</v>
      </c>
      <c r="T54" s="9">
        <f t="shared" si="14"/>
        <v>6.67</v>
      </c>
      <c r="U54" s="9">
        <f t="shared" si="16"/>
        <v>18.89</v>
      </c>
    </row>
    <row r="55" spans="2:21" x14ac:dyDescent="0.25">
      <c r="B55">
        <v>37</v>
      </c>
      <c r="C55" s="20">
        <v>44583</v>
      </c>
      <c r="D55" s="20">
        <f t="shared" si="0"/>
        <v>44592</v>
      </c>
      <c r="E55" s="9">
        <f t="shared" si="1"/>
        <v>2.25</v>
      </c>
      <c r="F55" s="9">
        <f t="shared" si="2"/>
        <v>0.18</v>
      </c>
      <c r="G55" s="9">
        <f t="shared" si="3"/>
        <v>25.639999999999979</v>
      </c>
      <c r="H55" s="9">
        <f t="shared" si="4"/>
        <v>4.5</v>
      </c>
      <c r="I55" s="9">
        <f t="shared" si="5"/>
        <v>0.36</v>
      </c>
      <c r="J55" s="9">
        <f t="shared" si="6"/>
        <v>51.279999999999987</v>
      </c>
      <c r="K55" s="9">
        <f t="shared" si="7"/>
        <v>2.2400000000000002</v>
      </c>
      <c r="L55" s="9">
        <f t="shared" si="8"/>
        <v>0.17</v>
      </c>
      <c r="M55" s="9">
        <f t="shared" si="9"/>
        <v>25.390000000000008</v>
      </c>
      <c r="N55" s="9">
        <f t="shared" si="10"/>
        <v>2.29</v>
      </c>
      <c r="O55" s="9">
        <f t="shared" si="11"/>
        <v>0.23</v>
      </c>
      <c r="P55" s="9">
        <f t="shared" si="12"/>
        <v>26.200000000000014</v>
      </c>
      <c r="Q55" s="9">
        <f t="shared" si="17"/>
        <v>11.280000000000001</v>
      </c>
      <c r="R55" s="9">
        <f t="shared" si="17"/>
        <v>0.94000000000000006</v>
      </c>
      <c r="S55" s="9">
        <v>0</v>
      </c>
      <c r="T55" s="9">
        <f t="shared" si="14"/>
        <v>6.669999999999999</v>
      </c>
      <c r="U55" s="9">
        <f t="shared" si="16"/>
        <v>18.89</v>
      </c>
    </row>
    <row r="56" spans="2:21" x14ac:dyDescent="0.25">
      <c r="B56">
        <v>38</v>
      </c>
      <c r="C56" s="20">
        <v>44614</v>
      </c>
      <c r="D56" s="20">
        <f t="shared" si="0"/>
        <v>44620</v>
      </c>
      <c r="E56" s="9">
        <f t="shared" si="1"/>
        <v>2.27</v>
      </c>
      <c r="F56" s="9">
        <f t="shared" si="2"/>
        <v>0.16</v>
      </c>
      <c r="G56" s="9">
        <f t="shared" si="3"/>
        <v>23.36999999999998</v>
      </c>
      <c r="H56" s="9">
        <f t="shared" si="4"/>
        <v>4.53</v>
      </c>
      <c r="I56" s="9">
        <f t="shared" si="5"/>
        <v>0.33</v>
      </c>
      <c r="J56" s="9">
        <f t="shared" si="6"/>
        <v>46.749999999999986</v>
      </c>
      <c r="K56" s="9">
        <f t="shared" si="7"/>
        <v>2.2600000000000002</v>
      </c>
      <c r="L56" s="9">
        <f t="shared" si="8"/>
        <v>0.15</v>
      </c>
      <c r="M56" s="9">
        <f t="shared" si="9"/>
        <v>23.130000000000006</v>
      </c>
      <c r="N56" s="9">
        <f t="shared" si="10"/>
        <v>2.31</v>
      </c>
      <c r="O56" s="9">
        <f t="shared" si="11"/>
        <v>0.21</v>
      </c>
      <c r="P56" s="9">
        <f t="shared" si="12"/>
        <v>23.890000000000015</v>
      </c>
      <c r="Q56" s="9">
        <f t="shared" si="17"/>
        <v>11.370000000000001</v>
      </c>
      <c r="R56" s="9">
        <f t="shared" si="17"/>
        <v>0.85</v>
      </c>
      <c r="S56" s="9">
        <v>0</v>
      </c>
      <c r="T56" s="9">
        <f t="shared" si="14"/>
        <v>6.67</v>
      </c>
      <c r="U56" s="9">
        <f t="shared" si="16"/>
        <v>18.89</v>
      </c>
    </row>
    <row r="57" spans="2:21" x14ac:dyDescent="0.25">
      <c r="B57">
        <v>39</v>
      </c>
      <c r="C57" s="20">
        <v>44642</v>
      </c>
      <c r="D57" s="20">
        <f t="shared" si="0"/>
        <v>44651</v>
      </c>
      <c r="E57" s="9">
        <f t="shared" si="1"/>
        <v>2.2800000000000002</v>
      </c>
      <c r="F57" s="9">
        <f t="shared" si="2"/>
        <v>0.15</v>
      </c>
      <c r="G57" s="9">
        <f t="shared" si="3"/>
        <v>21.089999999999979</v>
      </c>
      <c r="H57" s="9">
        <f t="shared" si="4"/>
        <v>4.5600000000000005</v>
      </c>
      <c r="I57" s="9">
        <f t="shared" si="5"/>
        <v>0.3</v>
      </c>
      <c r="J57" s="9">
        <f t="shared" si="6"/>
        <v>42.189999999999984</v>
      </c>
      <c r="K57" s="9">
        <f t="shared" si="7"/>
        <v>2.27</v>
      </c>
      <c r="L57" s="9">
        <f t="shared" si="8"/>
        <v>0.14000000000000001</v>
      </c>
      <c r="M57" s="9">
        <f t="shared" si="9"/>
        <v>20.860000000000007</v>
      </c>
      <c r="N57" s="9">
        <f t="shared" si="10"/>
        <v>2.33</v>
      </c>
      <c r="O57" s="9">
        <f t="shared" si="11"/>
        <v>0.19</v>
      </c>
      <c r="P57" s="9">
        <f t="shared" si="12"/>
        <v>21.560000000000016</v>
      </c>
      <c r="Q57" s="9">
        <f t="shared" si="17"/>
        <v>11.440000000000001</v>
      </c>
      <c r="R57" s="9">
        <f t="shared" si="17"/>
        <v>0.78</v>
      </c>
      <c r="S57" s="9">
        <v>0</v>
      </c>
      <c r="T57" s="9">
        <f t="shared" si="14"/>
        <v>6.669999999999999</v>
      </c>
      <c r="U57" s="9">
        <f t="shared" si="16"/>
        <v>18.89</v>
      </c>
    </row>
    <row r="58" spans="2:21" x14ac:dyDescent="0.25">
      <c r="B58">
        <v>40</v>
      </c>
      <c r="C58" s="20">
        <v>44673</v>
      </c>
      <c r="D58" s="20">
        <f t="shared" si="0"/>
        <v>44681</v>
      </c>
      <c r="E58" s="9">
        <f t="shared" si="1"/>
        <v>2.29</v>
      </c>
      <c r="F58" s="9">
        <f t="shared" si="2"/>
        <v>0.14000000000000001</v>
      </c>
      <c r="G58" s="9">
        <f t="shared" si="3"/>
        <v>18.799999999999979</v>
      </c>
      <c r="H58" s="9">
        <f t="shared" si="4"/>
        <v>4.59</v>
      </c>
      <c r="I58" s="9">
        <f t="shared" si="5"/>
        <v>0.27</v>
      </c>
      <c r="J58" s="9">
        <f t="shared" si="6"/>
        <v>37.59999999999998</v>
      </c>
      <c r="K58" s="9">
        <f t="shared" si="7"/>
        <v>2.2800000000000002</v>
      </c>
      <c r="L58" s="9">
        <f t="shared" si="8"/>
        <v>0.13</v>
      </c>
      <c r="M58" s="9">
        <f t="shared" si="9"/>
        <v>18.580000000000005</v>
      </c>
      <c r="N58" s="9">
        <f t="shared" si="10"/>
        <v>2.35</v>
      </c>
      <c r="O58" s="9">
        <f t="shared" si="11"/>
        <v>0.17</v>
      </c>
      <c r="P58" s="9">
        <f t="shared" si="12"/>
        <v>19.210000000000015</v>
      </c>
      <c r="Q58" s="9">
        <f t="shared" si="17"/>
        <v>11.51</v>
      </c>
      <c r="R58" s="9">
        <f t="shared" si="17"/>
        <v>0.71000000000000008</v>
      </c>
      <c r="S58" s="9">
        <v>0</v>
      </c>
      <c r="T58" s="9">
        <f t="shared" si="14"/>
        <v>6.6700000000000008</v>
      </c>
      <c r="U58" s="9">
        <f t="shared" si="16"/>
        <v>18.89</v>
      </c>
    </row>
    <row r="59" spans="2:21" x14ac:dyDescent="0.25">
      <c r="B59">
        <v>41</v>
      </c>
      <c r="C59" s="20">
        <v>44703</v>
      </c>
      <c r="D59" s="20">
        <f t="shared" si="0"/>
        <v>44712</v>
      </c>
      <c r="E59" s="9">
        <f t="shared" si="1"/>
        <v>2.31</v>
      </c>
      <c r="F59" s="9">
        <f t="shared" si="2"/>
        <v>0.12</v>
      </c>
      <c r="G59" s="9">
        <f t="shared" si="3"/>
        <v>16.489999999999981</v>
      </c>
      <c r="H59" s="9">
        <f t="shared" si="4"/>
        <v>4.62</v>
      </c>
      <c r="I59" s="9">
        <f t="shared" si="5"/>
        <v>0.24</v>
      </c>
      <c r="J59" s="9">
        <f t="shared" si="6"/>
        <v>32.979999999999983</v>
      </c>
      <c r="K59" s="9">
        <f t="shared" si="7"/>
        <v>2.3000000000000003</v>
      </c>
      <c r="L59" s="9">
        <f t="shared" si="8"/>
        <v>0.11</v>
      </c>
      <c r="M59" s="9">
        <f t="shared" si="9"/>
        <v>16.280000000000005</v>
      </c>
      <c r="N59" s="9">
        <f t="shared" si="10"/>
        <v>2.37</v>
      </c>
      <c r="O59" s="9">
        <f t="shared" si="11"/>
        <v>0.15</v>
      </c>
      <c r="P59" s="9">
        <f t="shared" si="12"/>
        <v>16.840000000000014</v>
      </c>
      <c r="Q59" s="9">
        <f t="shared" si="17"/>
        <v>11.600000000000001</v>
      </c>
      <c r="R59" s="9">
        <f t="shared" si="17"/>
        <v>0.62</v>
      </c>
      <c r="S59" s="9">
        <v>0</v>
      </c>
      <c r="T59" s="9">
        <f t="shared" si="14"/>
        <v>6.669999999999999</v>
      </c>
      <c r="U59" s="9">
        <f t="shared" si="16"/>
        <v>18.89</v>
      </c>
    </row>
    <row r="60" spans="2:21" x14ac:dyDescent="0.25">
      <c r="B60">
        <v>42</v>
      </c>
      <c r="C60" s="20">
        <v>44734</v>
      </c>
      <c r="D60" s="20">
        <f t="shared" si="0"/>
        <v>44742</v>
      </c>
      <c r="E60" s="9">
        <f t="shared" si="1"/>
        <v>2.3200000000000003</v>
      </c>
      <c r="F60" s="9">
        <f t="shared" si="2"/>
        <v>0.11</v>
      </c>
      <c r="G60" s="9">
        <f t="shared" si="3"/>
        <v>14.16999999999998</v>
      </c>
      <c r="H60" s="9">
        <f t="shared" si="4"/>
        <v>4.6500000000000004</v>
      </c>
      <c r="I60" s="9">
        <f t="shared" si="5"/>
        <v>0.21</v>
      </c>
      <c r="J60" s="9">
        <f t="shared" si="6"/>
        <v>28.329999999999984</v>
      </c>
      <c r="K60" s="9">
        <f t="shared" si="7"/>
        <v>2.31</v>
      </c>
      <c r="L60" s="9">
        <f t="shared" si="8"/>
        <v>0.1</v>
      </c>
      <c r="M60" s="9">
        <f t="shared" si="9"/>
        <v>13.970000000000004</v>
      </c>
      <c r="N60" s="9">
        <f t="shared" si="10"/>
        <v>2.39</v>
      </c>
      <c r="O60" s="9">
        <f t="shared" si="11"/>
        <v>0.13</v>
      </c>
      <c r="P60" s="9">
        <f t="shared" si="12"/>
        <v>14.450000000000014</v>
      </c>
      <c r="Q60" s="9">
        <f t="shared" si="17"/>
        <v>11.670000000000002</v>
      </c>
      <c r="R60" s="9">
        <f t="shared" si="17"/>
        <v>0.55000000000000004</v>
      </c>
      <c r="S60" s="9">
        <v>0</v>
      </c>
      <c r="T60" s="9">
        <f t="shared" si="14"/>
        <v>6.669999999999999</v>
      </c>
      <c r="U60" s="9">
        <f t="shared" si="16"/>
        <v>18.89</v>
      </c>
    </row>
    <row r="61" spans="2:21" x14ac:dyDescent="0.25">
      <c r="B61">
        <v>43</v>
      </c>
      <c r="C61" s="20">
        <v>44764</v>
      </c>
      <c r="D61" s="20">
        <f t="shared" si="0"/>
        <v>44773</v>
      </c>
      <c r="E61" s="9">
        <f t="shared" si="1"/>
        <v>2.3400000000000003</v>
      </c>
      <c r="F61" s="9">
        <f t="shared" si="2"/>
        <v>0.09</v>
      </c>
      <c r="G61" s="9">
        <f t="shared" si="3"/>
        <v>11.829999999999981</v>
      </c>
      <c r="H61" s="9">
        <f t="shared" si="4"/>
        <v>4.6800000000000006</v>
      </c>
      <c r="I61" s="9">
        <f t="shared" si="5"/>
        <v>0.18</v>
      </c>
      <c r="J61" s="9">
        <f t="shared" si="6"/>
        <v>23.649999999999984</v>
      </c>
      <c r="K61" s="9">
        <f t="shared" si="7"/>
        <v>2.33</v>
      </c>
      <c r="L61" s="9">
        <f t="shared" si="8"/>
        <v>0.08</v>
      </c>
      <c r="M61" s="9">
        <f t="shared" si="9"/>
        <v>11.640000000000004</v>
      </c>
      <c r="N61" s="9">
        <f t="shared" si="10"/>
        <v>2.4</v>
      </c>
      <c r="O61" s="9">
        <f t="shared" si="11"/>
        <v>0.12</v>
      </c>
      <c r="P61" s="9">
        <f t="shared" si="12"/>
        <v>12.050000000000013</v>
      </c>
      <c r="Q61" s="9">
        <f t="shared" si="17"/>
        <v>11.750000000000002</v>
      </c>
      <c r="R61" s="9">
        <f t="shared" si="17"/>
        <v>0.47000000000000003</v>
      </c>
      <c r="S61" s="9">
        <v>0</v>
      </c>
      <c r="T61" s="9">
        <f t="shared" si="14"/>
        <v>6.669999999999999</v>
      </c>
      <c r="U61" s="9">
        <f t="shared" si="16"/>
        <v>18.89</v>
      </c>
    </row>
    <row r="62" spans="2:21" x14ac:dyDescent="0.25">
      <c r="B62">
        <v>44</v>
      </c>
      <c r="C62" s="20">
        <v>44795</v>
      </c>
      <c r="D62" s="20">
        <f t="shared" si="0"/>
        <v>44804</v>
      </c>
      <c r="E62" s="9">
        <f t="shared" si="1"/>
        <v>2.35</v>
      </c>
      <c r="F62" s="9">
        <f t="shared" si="2"/>
        <v>0.08</v>
      </c>
      <c r="G62" s="9">
        <f t="shared" si="3"/>
        <v>9.4799999999999809</v>
      </c>
      <c r="H62" s="9">
        <f t="shared" si="4"/>
        <v>4.71</v>
      </c>
      <c r="I62" s="9">
        <f t="shared" si="5"/>
        <v>0.15</v>
      </c>
      <c r="J62" s="9">
        <f t="shared" si="6"/>
        <v>18.939999999999984</v>
      </c>
      <c r="K62" s="9">
        <f t="shared" si="7"/>
        <v>2.3400000000000003</v>
      </c>
      <c r="L62" s="9">
        <f t="shared" si="8"/>
        <v>7.0000000000000007E-2</v>
      </c>
      <c r="M62" s="9">
        <f t="shared" si="9"/>
        <v>9.3000000000000043</v>
      </c>
      <c r="N62" s="9">
        <f t="shared" si="10"/>
        <v>2.42</v>
      </c>
      <c r="O62" s="9">
        <f t="shared" si="11"/>
        <v>0.1</v>
      </c>
      <c r="P62" s="9">
        <f t="shared" si="12"/>
        <v>9.6300000000000132</v>
      </c>
      <c r="Q62" s="9">
        <f t="shared" si="17"/>
        <v>11.82</v>
      </c>
      <c r="R62" s="9">
        <f t="shared" si="17"/>
        <v>0.4</v>
      </c>
      <c r="S62" s="9">
        <v>0</v>
      </c>
      <c r="T62" s="9">
        <f t="shared" si="14"/>
        <v>6.67</v>
      </c>
      <c r="U62" s="9">
        <f t="shared" si="16"/>
        <v>18.89</v>
      </c>
    </row>
    <row r="63" spans="2:21" x14ac:dyDescent="0.25">
      <c r="B63">
        <v>45</v>
      </c>
      <c r="C63" s="20">
        <v>44826</v>
      </c>
      <c r="D63" s="20">
        <f t="shared" si="0"/>
        <v>44834</v>
      </c>
      <c r="E63" s="9">
        <f t="shared" si="1"/>
        <v>2.37</v>
      </c>
      <c r="F63" s="9">
        <f t="shared" si="2"/>
        <v>0.06</v>
      </c>
      <c r="G63" s="9">
        <f t="shared" si="3"/>
        <v>7.1099999999999808</v>
      </c>
      <c r="H63" s="9">
        <f t="shared" si="4"/>
        <v>4.74</v>
      </c>
      <c r="I63" s="9">
        <f t="shared" si="5"/>
        <v>0.12</v>
      </c>
      <c r="J63" s="9">
        <f t="shared" si="6"/>
        <v>14.199999999999983</v>
      </c>
      <c r="K63" s="9">
        <f t="shared" si="7"/>
        <v>2.35</v>
      </c>
      <c r="L63" s="9">
        <f t="shared" si="8"/>
        <v>0.06</v>
      </c>
      <c r="M63" s="9">
        <f t="shared" si="9"/>
        <v>6.9500000000000046</v>
      </c>
      <c r="N63" s="9">
        <f t="shared" si="10"/>
        <v>2.44</v>
      </c>
      <c r="O63" s="9">
        <f t="shared" si="11"/>
        <v>0.08</v>
      </c>
      <c r="P63" s="9">
        <f t="shared" si="12"/>
        <v>7.1900000000000137</v>
      </c>
      <c r="Q63" s="9">
        <f t="shared" si="17"/>
        <v>11.9</v>
      </c>
      <c r="R63" s="9">
        <f t="shared" si="17"/>
        <v>0.32</v>
      </c>
      <c r="S63" s="9">
        <v>0</v>
      </c>
      <c r="T63" s="9">
        <f t="shared" si="14"/>
        <v>6.67</v>
      </c>
      <c r="U63" s="9">
        <f t="shared" si="16"/>
        <v>18.89</v>
      </c>
    </row>
    <row r="64" spans="2:21" x14ac:dyDescent="0.25">
      <c r="B64">
        <v>46</v>
      </c>
      <c r="C64" s="20">
        <v>44856</v>
      </c>
      <c r="D64" s="20">
        <f t="shared" si="0"/>
        <v>44865</v>
      </c>
      <c r="E64" s="9">
        <f t="shared" si="1"/>
        <v>2.3800000000000003</v>
      </c>
      <c r="F64" s="9">
        <f t="shared" si="2"/>
        <v>0.05</v>
      </c>
      <c r="G64" s="9">
        <f t="shared" si="3"/>
        <v>4.7299999999999809</v>
      </c>
      <c r="H64" s="9">
        <f t="shared" si="4"/>
        <v>4.7700000000000005</v>
      </c>
      <c r="I64" s="9">
        <f t="shared" si="5"/>
        <v>0.09</v>
      </c>
      <c r="J64" s="9">
        <f t="shared" si="6"/>
        <v>9.429999999999982</v>
      </c>
      <c r="K64" s="9">
        <f t="shared" si="7"/>
        <v>2.37</v>
      </c>
      <c r="L64" s="9">
        <f t="shared" si="8"/>
        <v>0.04</v>
      </c>
      <c r="M64" s="9">
        <f t="shared" si="9"/>
        <v>4.5800000000000045</v>
      </c>
      <c r="N64" s="9">
        <f t="shared" si="10"/>
        <v>2.46</v>
      </c>
      <c r="O64" s="9">
        <f t="shared" si="11"/>
        <v>0.06</v>
      </c>
      <c r="P64" s="9">
        <f t="shared" si="12"/>
        <v>4.7300000000000137</v>
      </c>
      <c r="Q64" s="9">
        <f t="shared" si="17"/>
        <v>11.98</v>
      </c>
      <c r="R64" s="9">
        <f t="shared" si="17"/>
        <v>0.24000000000000002</v>
      </c>
      <c r="S64" s="9">
        <v>0</v>
      </c>
      <c r="T64" s="9">
        <f t="shared" si="14"/>
        <v>6.67</v>
      </c>
      <c r="U64" s="9">
        <f t="shared" si="16"/>
        <v>18.89</v>
      </c>
    </row>
    <row r="65" spans="2:21" x14ac:dyDescent="0.25">
      <c r="B65">
        <v>47</v>
      </c>
      <c r="C65" s="20">
        <v>44887</v>
      </c>
      <c r="D65" s="20">
        <f t="shared" si="0"/>
        <v>44895</v>
      </c>
      <c r="E65" s="9">
        <f>G64</f>
        <v>4.7299999999999809</v>
      </c>
      <c r="F65" s="9">
        <f t="shared" si="2"/>
        <v>0.03</v>
      </c>
      <c r="G65" s="9">
        <f>G64-E65</f>
        <v>0</v>
      </c>
      <c r="H65" s="9">
        <f t="shared" si="4"/>
        <v>4.8000000000000007</v>
      </c>
      <c r="I65" s="9">
        <f t="shared" si="5"/>
        <v>0.06</v>
      </c>
      <c r="J65" s="9">
        <f t="shared" si="6"/>
        <v>4.6299999999999812</v>
      </c>
      <c r="K65" s="9">
        <f t="shared" si="7"/>
        <v>2.3800000000000003</v>
      </c>
      <c r="L65" s="9">
        <f t="shared" si="8"/>
        <v>0.03</v>
      </c>
      <c r="M65" s="9">
        <f t="shared" si="9"/>
        <v>2.2000000000000042</v>
      </c>
      <c r="N65" s="9">
        <f t="shared" si="10"/>
        <v>2.48</v>
      </c>
      <c r="O65" s="9">
        <f t="shared" si="11"/>
        <v>0.04</v>
      </c>
      <c r="P65" s="9">
        <f t="shared" si="12"/>
        <v>2.2500000000000138</v>
      </c>
      <c r="Q65" s="9">
        <f t="shared" si="17"/>
        <v>14.389999999999983</v>
      </c>
      <c r="R65" s="9">
        <f t="shared" si="17"/>
        <v>0.16</v>
      </c>
      <c r="S65" s="9">
        <v>0</v>
      </c>
      <c r="T65" s="9">
        <f t="shared" si="14"/>
        <v>4.3400000000000176</v>
      </c>
      <c r="U65" s="9">
        <f t="shared" si="16"/>
        <v>18.89</v>
      </c>
    </row>
    <row r="66" spans="2:21" x14ac:dyDescent="0.25">
      <c r="B66">
        <v>48</v>
      </c>
      <c r="C66" s="20">
        <v>44917</v>
      </c>
      <c r="D66" s="20">
        <f t="shared" si="0"/>
        <v>44926</v>
      </c>
      <c r="E66" s="9">
        <f>G65</f>
        <v>0</v>
      </c>
      <c r="F66" s="9">
        <f t="shared" si="2"/>
        <v>0</v>
      </c>
      <c r="G66" s="9">
        <f t="shared" si="3"/>
        <v>0</v>
      </c>
      <c r="H66" s="9">
        <f>J65</f>
        <v>4.6299999999999812</v>
      </c>
      <c r="I66" s="9">
        <f t="shared" si="5"/>
        <v>0.03</v>
      </c>
      <c r="J66" s="9">
        <f t="shared" si="6"/>
        <v>0</v>
      </c>
      <c r="K66" s="9">
        <f>M65</f>
        <v>2.2000000000000042</v>
      </c>
      <c r="L66" s="9">
        <f t="shared" si="8"/>
        <v>0.01</v>
      </c>
      <c r="M66" s="9">
        <f t="shared" si="9"/>
        <v>0</v>
      </c>
      <c r="N66" s="9">
        <f>P65</f>
        <v>2.2500000000000138</v>
      </c>
      <c r="O66" s="9">
        <f t="shared" si="11"/>
        <v>0.02</v>
      </c>
      <c r="P66" s="9">
        <f t="shared" si="12"/>
        <v>0</v>
      </c>
      <c r="Q66" s="9">
        <f t="shared" si="17"/>
        <v>9.08</v>
      </c>
      <c r="R66" s="9">
        <f t="shared" si="17"/>
        <v>0.06</v>
      </c>
      <c r="S66" s="9">
        <v>0</v>
      </c>
      <c r="T66" s="9">
        <f t="shared" si="14"/>
        <v>9.75</v>
      </c>
      <c r="U66" s="9">
        <f t="shared" si="16"/>
        <v>18.89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14A03BE6F51C469DC8C80854815D3E" ma:contentTypeVersion="15" ma:contentTypeDescription="Umožňuje vytvoriť nový dokument." ma:contentTypeScope="" ma:versionID="302faafca221b45d8033cd49b8bdd732">
  <xsd:schema xmlns:xsd="http://www.w3.org/2001/XMLSchema" xmlns:xs="http://www.w3.org/2001/XMLSchema" xmlns:p="http://schemas.microsoft.com/office/2006/metadata/properties" xmlns:ns1="http://schemas.microsoft.com/sharepoint/v3" xmlns:ns3="e7a3e0d3-9100-4775-a605-b5a704875d5d" xmlns:ns4="38c1da6d-abb8-46c0-bb24-12d27df4b80f" targetNamespace="http://schemas.microsoft.com/office/2006/metadata/properties" ma:root="true" ma:fieldsID="c2979f70edcb3192597427812fc23b40" ns1:_="" ns3:_="" ns4:_="">
    <xsd:import namespace="http://schemas.microsoft.com/sharepoint/v3"/>
    <xsd:import namespace="e7a3e0d3-9100-4775-a605-b5a704875d5d"/>
    <xsd:import namespace="38c1da6d-abb8-46c0-bb24-12d27df4b80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Vlastnosti zjednotenej politiky dodržiavania súladu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Akcia v používateľskom rozhraní zjednotenej politiky dodržiavania súladu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3e0d3-9100-4775-a605-b5a704875d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ríkaz hash indikátora zdieľani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c1da6d-abb8-46c0-bb24-12d27df4b8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A01544F-7E56-46D1-A667-A11A2E1079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7a3e0d3-9100-4775-a605-b5a704875d5d"/>
    <ds:schemaRef ds:uri="38c1da6d-abb8-46c0-bb24-12d27df4b8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79896B-4E15-401F-82C8-1D7C0A278B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2037DD-58AE-472B-8FB5-3FBB99D1D99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 dodatocnymVP1</vt:lpstr>
      <vt:lpstr>povodna zmluva VP1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Pisarčíková Slávka</dc:creator>
  <cp:lastModifiedBy>Pisarčíková Slávka</cp:lastModifiedBy>
  <dcterms:created xsi:type="dcterms:W3CDTF">2020-10-21T07:50:47Z</dcterms:created>
  <dcterms:modified xsi:type="dcterms:W3CDTF">2020-10-21T07:51:41Z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0x0101003B14A03BE6F51C469DC8C80854815D3E</vt:lpwstr>
  </property>
</Properties>
</file>